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iepilogo" sheetId="1" r:id="rId1"/>
    <sheet name="Commenti Organi di Controllo" sheetId="2" r:id="rId2"/>
    <sheet name="Riepilogo Triennio" sheetId="3" r:id="rId3"/>
    <sheet name="Spese Medie ProCapite" sheetId="4" r:id="rId4"/>
    <sheet name="Giorni Medi Assenza" sheetId="5" r:id="rId5"/>
    <sheet name="Personale Flessibile" sheetId="6" r:id="rId6"/>
    <sheet name="Visualizzazione Limite 2016" sheetId="7" r:id="rId7"/>
    <sheet name="SI_1" sheetId="8" r:id="rId8"/>
    <sheet name="SICI" sheetId="9" r:id="rId9"/>
    <sheet name="t1" sheetId="10" r:id="rId10"/>
    <sheet name="t1a" sheetId="11" r:id="rId11"/>
    <sheet name="t1b" sheetId="12" r:id="rId12"/>
    <sheet name="t1e" sheetId="13" r:id="rId13"/>
    <sheet name="t1f" sheetId="14" r:id="rId14"/>
    <sheet name="t1g" sheetId="15" r:id="rId15"/>
    <sheet name="t2" sheetId="16" r:id="rId16"/>
    <sheet name="t2a" sheetId="17" r:id="rId17"/>
    <sheet name="t3" sheetId="18" r:id="rId18"/>
    <sheet name="t4" sheetId="19" r:id="rId19"/>
    <sheet name="t5" sheetId="20" r:id="rId20"/>
    <sheet name="t6" sheetId="21" r:id="rId21"/>
    <sheet name="t7" sheetId="22" r:id="rId22"/>
    <sheet name="t8" sheetId="23" r:id="rId23"/>
    <sheet name="t9" sheetId="24" r:id="rId24"/>
    <sheet name="t11" sheetId="25" r:id="rId25"/>
    <sheet name="t12" sheetId="26" r:id="rId26"/>
    <sheet name="t13" sheetId="27" r:id="rId27"/>
    <sheet name="t14" sheetId="28" r:id="rId28"/>
    <sheet name="t15" sheetId="29" r:id="rId29"/>
    <sheet name="SchedaRiconciliazione" sheetId="30" r:id="rId30"/>
  </sheets>
  <definedNames/>
  <calcPr fullCalcOnLoad="1"/>
</workbook>
</file>

<file path=xl/sharedStrings.xml><?xml version="1.0" encoding="utf-8"?>
<sst xmlns="http://schemas.openxmlformats.org/spreadsheetml/2006/main" count="1703" uniqueCount="758">
  <si>
    <t>Stampa  Intero Modello  in data : 8/10/2021</t>
  </si>
  <si>
    <t xml:space="preserve">Tipo Rilevazione : </t>
  </si>
  <si>
    <t>CONSUNTIVAZIONE SPESE</t>
  </si>
  <si>
    <t xml:space="preserve">Anno : </t>
  </si>
  <si>
    <t>2020</t>
  </si>
  <si>
    <t xml:space="preserve">Tipo Istituzione : </t>
  </si>
  <si>
    <t>AGENZIE PER LA PROTEZIONE DELL'AMBIENTE</t>
  </si>
  <si>
    <t xml:space="preserve">Istituzione : </t>
  </si>
  <si>
    <t>9841 - ARPA FRIULI VENEZIA GIULIA</t>
  </si>
  <si>
    <t xml:space="preserve">Contratto : </t>
  </si>
  <si>
    <t>SERVIZIO SANITARIO NAZIONALE</t>
  </si>
  <si>
    <t/>
  </si>
  <si>
    <t>T1</t>
  </si>
  <si>
    <t>T1a</t>
  </si>
  <si>
    <t>T1b</t>
  </si>
  <si>
    <t>T1c</t>
  </si>
  <si>
    <t>T1cbis</t>
  </si>
  <si>
    <t>T1d</t>
  </si>
  <si>
    <t>T1e</t>
  </si>
  <si>
    <t>T1f</t>
  </si>
  <si>
    <t>T1g</t>
  </si>
  <si>
    <t>T1sd</t>
  </si>
  <si>
    <t>T2</t>
  </si>
  <si>
    <t>T2a</t>
  </si>
  <si>
    <t>T3</t>
  </si>
  <si>
    <t>T4</t>
  </si>
  <si>
    <t>T5</t>
  </si>
  <si>
    <t>T6</t>
  </si>
  <si>
    <t>T7</t>
  </si>
  <si>
    <t>T8</t>
  </si>
  <si>
    <t>T9</t>
  </si>
  <si>
    <t>T10</t>
  </si>
  <si>
    <t>T11</t>
  </si>
  <si>
    <t>T12</t>
  </si>
  <si>
    <t>T13</t>
  </si>
  <si>
    <t>T14</t>
  </si>
  <si>
    <t>T15</t>
  </si>
  <si>
    <t>S1</t>
  </si>
  <si>
    <t>S1A</t>
  </si>
  <si>
    <t>SICI</t>
  </si>
  <si>
    <t>Tab.Ric.</t>
  </si>
  <si>
    <t>Tenute all'invio</t>
  </si>
  <si>
    <t>X</t>
  </si>
  <si>
    <t>Dichiarate</t>
  </si>
  <si>
    <t>Inviate</t>
  </si>
  <si>
    <t>Il Modello inviato risulta certificato in data : 07/10/2021</t>
  </si>
  <si>
    <t>Il Modello inviato ? stato certificato la prima volta in data : 07/10/2021</t>
  </si>
  <si>
    <t>Riepilogo Anomalie</t>
  </si>
  <si>
    <t>NSIS</t>
  </si>
  <si>
    <t>SQ1</t>
  </si>
  <si>
    <t>SQ2</t>
  </si>
  <si>
    <t>SQ3</t>
  </si>
  <si>
    <t>SQ4</t>
  </si>
  <si>
    <t>SQ5</t>
  </si>
  <si>
    <t>SQ6</t>
  </si>
  <si>
    <t>SQ7</t>
  </si>
  <si>
    <t>SQ8</t>
  </si>
  <si>
    <t>SQ9</t>
  </si>
  <si>
    <t>SQ10</t>
  </si>
  <si>
    <t>Stato</t>
  </si>
  <si>
    <t>NO</t>
  </si>
  <si>
    <t>IN1</t>
  </si>
  <si>
    <t>IN2</t>
  </si>
  <si>
    <t>IN3</t>
  </si>
  <si>
    <t>IN4</t>
  </si>
  <si>
    <t>IN5</t>
  </si>
  <si>
    <t>IN6</t>
  </si>
  <si>
    <t>IN7</t>
  </si>
  <si>
    <t>IN8</t>
  </si>
  <si>
    <t>IN9</t>
  </si>
  <si>
    <t>IN10</t>
  </si>
  <si>
    <t>IN11</t>
  </si>
  <si>
    <t>IN12</t>
  </si>
  <si>
    <t>IN13</t>
  </si>
  <si>
    <t>IN14</t>
  </si>
  <si>
    <t>IN15</t>
  </si>
  <si>
    <t>IN16</t>
  </si>
  <si>
    <t>IN17</t>
  </si>
  <si>
    <t>GP</t>
  </si>
  <si>
    <t>Qualora presenti, il dettaglio delle anomalie e delle giustificazioni addotte dall'amministrazione alle incongruenze ? riportato nel "PDF delle anomalie" che dovr? essere presentato all'Organo di controllo contestualmente al presente modello del Conto annuale</t>
  </si>
  <si>
    <t xml:space="preserve">
"Giustificazione presente" se lo stato ha valore GP;
</t>
  </si>
  <si>
    <t xml:space="preserve">"Accettata con riserva" se lo stato ha valore GR;
</t>
  </si>
  <si>
    <t xml:space="preserve">"Accettata" se lo stato ha valore GA;
</t>
  </si>
  <si>
    <t xml:space="preserve">"Non applicabile per il contratto corrente" se lo stato ha valore "-";
</t>
  </si>
  <si>
    <t>Commenti Organi Di Controllo</t>
  </si>
  <si>
    <t>Nessun commento inserito degli organi di controllo</t>
  </si>
  <si>
    <t>Personale a tempo indeterminato (Tab.1) - Dati riepilogativi dell'ultimo triennio</t>
  </si>
  <si>
    <t xml:space="preserve">Gli aggiornamenti dei prospetti del riepilogo triennale saranno visibili dal giorno successivo a quello di salvataggio delle tabelle. </t>
  </si>
  <si>
    <t>Data ultimo aggiornamento dei valori calcolati: 08/10/2021 01:42:05</t>
  </si>
  <si>
    <t>Gli aggiornamenti dei prospetti del riepilogo triennale vengono effettuati solo per gli ultimi 3 anni di rilevazione</t>
  </si>
  <si>
    <t>Personale a tempo indeterminato al 31.12 (Tab. 1)</t>
  </si>
  <si>
    <t>Numero Mensilità / 12</t>
  </si>
  <si>
    <t>Spese per retribuzioni lorde (Tab. 12+13)</t>
  </si>
  <si>
    <t>di cui arretrati anni precedenti (Tab. 12+13)</t>
  </si>
  <si>
    <t>2018</t>
  </si>
  <si>
    <t>2019</t>
  </si>
  <si>
    <t>DIRETTORI GENERALI</t>
  </si>
  <si>
    <t>DIRIG. SANITARI NON MEDICI</t>
  </si>
  <si>
    <t>PROFILI RUOLO SANITARIO - PERSONALE TECNICO SANITARIO</t>
  </si>
  <si>
    <t>PROFILI RUOLO SANITARIO - PERSONALE VIGILANZA E ISPEZIONE</t>
  </si>
  <si>
    <t>DIR. RUOLO PROFESSIONALE</t>
  </si>
  <si>
    <t>DIR. RUOLO TECNICO</t>
  </si>
  <si>
    <t>PROFILI RUOLO TECNICO</t>
  </si>
  <si>
    <t>DIR. RUOLO AMMINISTRATIVO</t>
  </si>
  <si>
    <t>PROFILI RUOLO AMMINISTRATIVO</t>
  </si>
  <si>
    <t>Totale</t>
  </si>
  <si>
    <t>Tabella 14</t>
  </si>
  <si>
    <t>Totale costo annuo del lavoro(Tab. 12+13+14)</t>
  </si>
  <si>
    <t>Personale a tempo indeterminato (Tab.1) - Spese medie pro-capite annue in euro dell'ultimo triennio</t>
  </si>
  <si>
    <t>Mensilità/12</t>
  </si>
  <si>
    <t>Spese medie escluso arretrati a.p. (Tab. 12+13)</t>
  </si>
  <si>
    <t>Spese medie per competenze fisse escluso arretrati a.p. (Tab.12)</t>
  </si>
  <si>
    <t>Spese medie per competenze accessorie escluso arretrati a.p. (Tab.13)</t>
  </si>
  <si>
    <t>Valori medi per arretrati a.p. di Tab.12</t>
  </si>
  <si>
    <t>Valori medi per arretrati a.p. di Tab.13</t>
  </si>
  <si>
    <t>1</t>
  </si>
  <si>
    <t>0,75</t>
  </si>
  <si>
    <t>9,92</t>
  </si>
  <si>
    <t>2,5</t>
  </si>
  <si>
    <t>2</t>
  </si>
  <si>
    <t>17</t>
  </si>
  <si>
    <t>14,5</t>
  </si>
  <si>
    <t>11,25</t>
  </si>
  <si>
    <t>3</t>
  </si>
  <si>
    <t>2,42</t>
  </si>
  <si>
    <t>17,24</t>
  </si>
  <si>
    <t>16,92</t>
  </si>
  <si>
    <t>15,18</t>
  </si>
  <si>
    <t>55,22</t>
  </si>
  <si>
    <t>54,41</t>
  </si>
  <si>
    <t>50,7</t>
  </si>
  <si>
    <t>149,76</t>
  </si>
  <si>
    <t>148,59</t>
  </si>
  <si>
    <t>150,32</t>
  </si>
  <si>
    <t>53,2</t>
  </si>
  <si>
    <t>50,79</t>
  </si>
  <si>
    <t>46,09</t>
  </si>
  <si>
    <t>307,84</t>
  </si>
  <si>
    <t>301,04</t>
  </si>
  <si>
    <t>289,2</t>
  </si>
  <si>
    <t>1. Le spese medie annue per ciascuna Categoria sono calcolate dividendo il totale delle spese delle qualifiche appartenenti alla categoria per le unità di riferimento (mensilità della tabella 12 / 12) della stessa categoria.</t>
  </si>
  <si>
    <t>2. Le Spese medie annue per Istituzione sono calcolate come la somma su tutte le categorie del prodotto di ciascun valore medio * mensilità/12 divisa per il totale delle mensilità/12 sommate su tutte le categorie dell'Istituzione.</t>
  </si>
  <si>
    <t>n.c: non calcolabile per mancanza di mensilità attribuite alla categoria</t>
  </si>
  <si>
    <t>Giorni medi assenza  - Dati riepilogativi dell'ultimo triennio</t>
  </si>
  <si>
    <t>PERSONALE</t>
  </si>
  <si>
    <t>GIORNI ASSENZA MEDI ANNUI</t>
  </si>
  <si>
    <t>Presenti di riferimento</t>
  </si>
  <si>
    <t>Ferie</t>
  </si>
  <si>
    <t>Assenza malattia retribuita</t>
  </si>
  <si>
    <t>Altre assenze (meno formazione)</t>
  </si>
  <si>
    <t>Totale personale a t. indeterminato al 31.12  (Tab. 1) o Valore Medio (1)</t>
  </si>
  <si>
    <t>(1) Presenti di riferimento per determinare i gg di assenza: personale presente al 31.12 di tabella 1 - personale comandato/distaccato fuori ruolo, in esonero e in convenzione dell'amministrazione di tabella 3 + personale comandato/distaccato fuori ruolo esterno e in convenzione esterna di tabella 3</t>
  </si>
  <si>
    <t>n.c: non calcolabile per mancanza di presenti di riferimento</t>
  </si>
  <si>
    <t>Personale Flessibile (Tab.2 e SI1) - Dati riepilogativi dell'ultimo triennio</t>
  </si>
  <si>
    <t>PERSONALE (Tab.2 e SI1)</t>
  </si>
  <si>
    <t>Costo del lavoro (in euro)(Tab.14)</t>
  </si>
  <si>
    <t>Spese/costi medi pro-capite(in euro)</t>
  </si>
  <si>
    <t>Unità/n.contratti</t>
  </si>
  <si>
    <t>valori annui lordi</t>
  </si>
  <si>
    <t>Personale a tempo determinato</t>
  </si>
  <si>
    <t>Retribuzioni  come da tabella 14 codice P015</t>
  </si>
  <si>
    <t>valore medio</t>
  </si>
  <si>
    <t>L.S.U./L.P.U.</t>
  </si>
  <si>
    <t>Retribuzioni  come da tabella 14 codice P065</t>
  </si>
  <si>
    <t>Lavoratori Interinali</t>
  </si>
  <si>
    <t>Retribuzioni  come da tabella 14 codice L105+P062</t>
  </si>
  <si>
    <t>Con Contratti formazione lavoro</t>
  </si>
  <si>
    <t>Retribuzioni  come da tabella 14 codice P016</t>
  </si>
  <si>
    <t>N. contratti co.co.co (SI1)</t>
  </si>
  <si>
    <t>Oneri per co.co.co. (Tab. 14: L108)</t>
  </si>
  <si>
    <t>valore medio riferito ai contratti di cococo attivi nell'anno</t>
  </si>
  <si>
    <t>N. incarichi di studio/ricerca e di consulenza (SI1)</t>
  </si>
  <si>
    <t>Oneri per incarichi di studio/ricerca e di consulenza (Tab. 14: L109)</t>
  </si>
  <si>
    <t>valore medio riferito agli incarichi attivi nell'anno</t>
  </si>
  <si>
    <t>N. contratti per prestazioni professionali consistenti nella resa di servizi o adempimenti obbligatori per legge (SI1)</t>
  </si>
  <si>
    <t>Oneri per contratti resa servizi o adempimenti obbligatori per legge (Tab. 14: L115)</t>
  </si>
  <si>
    <t>Valore medio pro-capite della spesa non calcolabile se il personale di riferimento/contratti è uguale a zero</t>
  </si>
  <si>
    <t>Visualizzazione Limite 2016</t>
  </si>
  <si>
    <t>Il sistema controlla che il totale delle risorse della T15, detratte le voci non soggette alla verifica al limite 2016 indicate nella voce LEG398, sia inferiore al limite 2016 indicato nella voce LEG428, con tolleranza di 1000 €.</t>
  </si>
  <si>
    <t>Voce</t>
  </si>
  <si>
    <t>DIRIGENTI SANITARI</t>
  </si>
  <si>
    <t>DIRIGENTI PROFESSIONALI, TECNICI E AMMINISTRATIVI</t>
  </si>
  <si>
    <t>PERSONALE NON DIRIGENTE</t>
  </si>
  <si>
    <t>Totale Amministrazione</t>
  </si>
  <si>
    <t>Totale risorse tabella 15</t>
  </si>
  <si>
    <t>0</t>
  </si>
  <si>
    <t>2937353</t>
  </si>
  <si>
    <t>Totale voci non rilevanti ai fini della verifica del limite 2016 (#)</t>
  </si>
  <si>
    <t>15451</t>
  </si>
  <si>
    <t>255903</t>
  </si>
  <si>
    <t>271354</t>
  </si>
  <si>
    <t>Totale risorse soggette alla verifica del limite (a-b)</t>
  </si>
  <si>
    <t>-15451</t>
  </si>
  <si>
    <t>2681450</t>
  </si>
  <si>
    <t>2665999</t>
  </si>
  <si>
    <t>Limite 2016 di cui all'articolo 23, comma 2 del DLgs 75/2017 (##)</t>
  </si>
  <si>
    <t>494659</t>
  </si>
  <si>
    <t>580584</t>
  </si>
  <si>
    <t>3756693</t>
  </si>
  <si>
    <t>Coerenza con tolleranza di 1000 €</t>
  </si>
  <si>
    <t>OK</t>
  </si>
  <si>
    <t>(#) Voce LEG398 della scheda SICI della corrispondente macro-categoria</t>
  </si>
  <si>
    <t>(##) Voce LEG428 della scheda SICI della corrispondente macro-categoria</t>
  </si>
  <si>
    <t>Scheda Informativa 1</t>
  </si>
  <si>
    <t xml:space="preserve">Partita IVA : </t>
  </si>
  <si>
    <t>02096520305</t>
  </si>
  <si>
    <t xml:space="preserve">Codice Fiscale : </t>
  </si>
  <si>
    <t xml:space="preserve">Telefono : </t>
  </si>
  <si>
    <t>1918111</t>
  </si>
  <si>
    <t xml:space="preserve">Fax : </t>
  </si>
  <si>
    <t>1918120</t>
  </si>
  <si>
    <t xml:space="preserve">Email : </t>
  </si>
  <si>
    <t>risorse.umane@arpa.fvg.it</t>
  </si>
  <si>
    <t xml:space="preserve">Via : </t>
  </si>
  <si>
    <t>VIA CAIROLI</t>
  </si>
  <si>
    <t xml:space="preserve">Numero Civico : </t>
  </si>
  <si>
    <t>14</t>
  </si>
  <si>
    <t xml:space="preserve">C.A.P. : </t>
  </si>
  <si>
    <t>33057</t>
  </si>
  <si>
    <t xml:space="preserve">Citt? : </t>
  </si>
  <si>
    <t>PALMANOVA</t>
  </si>
  <si>
    <t xml:space="preserve">Provincia : </t>
  </si>
  <si>
    <t>UD</t>
  </si>
  <si>
    <t xml:space="preserve">Codice Catastale : </t>
  </si>
  <si>
    <t>G284</t>
  </si>
  <si>
    <t xml:space="preserve">Indirizzo pagina web dell'ente : </t>
  </si>
  <si>
    <t>www.arpa.fvg.it</t>
  </si>
  <si>
    <t>Responsabile del Procedimento Amministrativo di cui alla legge 7/8/90, N.241 Capo II</t>
  </si>
  <si>
    <t>Cognome</t>
  </si>
  <si>
    <t>Nome</t>
  </si>
  <si>
    <t>Telefono</t>
  </si>
  <si>
    <t>Fax</t>
  </si>
  <si>
    <t>EMail</t>
  </si>
  <si>
    <t>COMPAGNON</t>
  </si>
  <si>
    <t>GIANFRANCO</t>
  </si>
  <si>
    <t>Referente da contattare</t>
  </si>
  <si>
    <t>1918017</t>
  </si>
  <si>
    <t>1918125</t>
  </si>
  <si>
    <t>Riepilogo Domande Presenti Nella Circolare</t>
  </si>
  <si>
    <t>I modelli debbono essere sottoscritti dai revisori dei conti</t>
  </si>
  <si>
    <t xml:space="preserve">Domande presenti in circolare : </t>
  </si>
  <si>
    <t>INDICARE IL NUMERO DEI CONTRATTI DI COLLABORAZIONE COORDINATA E CONTINUATIVA.</t>
  </si>
  <si>
    <t>INDICARE IL NUMERO DEGLI INCARICHI LIBERO PROFESSIONALE, DI STUDIO, RICERCA E CONSULENZA.</t>
  </si>
  <si>
    <t>INDICARE IL NUMERO DI CONTRATTI PER PRESTAZIONI PROFESSIONALI CONSISTENTI NELLA RESA DI SERVIZI O ADEMPIMENTI OBBLIGATORI PER LEGGE.</t>
  </si>
  <si>
    <t>Numero di unit? di personale a tempo indeterminato che al 31/12 appartiene alle categorie protette</t>
  </si>
  <si>
    <t>INDICARE IL TOTALE DELLE SOMME TRATTENUTE AI DIPENDENTI NELL'ANNO DI RILEVAZIONE PER LE ASSENZE PER MALATTIA IN APPLICAZIONE DELL'ART. 71 DEL D.L. N. 112 DEL 25/06/2008 CONVERTITO IN L. 133/2008.</t>
  </si>
  <si>
    <t>2430</t>
  </si>
  <si>
    <t>QUANTI SONO I DIPENDENTI AL 31.12 IN ASPETTATIVA PER DOTTORATO DI RICERCA CON RETRIBUZIONE A CARICO DELL'AMMINISTRAZIONE AI SENSI DELL'ARTICOLO 2 DELLA LEGGE 476/1984 E S.M.?</t>
  </si>
  <si>
    <t>QUANTE PERSONE SONO STATE IMPIEGATE NELL'ANNO (TEMPO DETER., CO.CO.CO., INCARICHI O ALTRI TIPI DI LAV. FLESSIBILE) IL CUI COSTO È TOTALMENTE SOSTENUTO CON FINANZIAMENTI ESTERNI DELL'U.E. O DI PRIVATI?</t>
  </si>
  <si>
    <t>INDICARE IL NUMERO DELLE UNITÀ RILEVATE IN TABELLA 1 TRA I "PRESENTI AL 31.12" CHE RISULTAVANO TITOLARI DI PERMESSI PER LEGGE N. 104/92.</t>
  </si>
  <si>
    <t>24</t>
  </si>
  <si>
    <t>INDICARE IL NUMERO DELLE UNITÀ RILEVATE IN TABELLA 1 TRA I "PRESENTI AL 31.12" CHE RISULTAVANO TITOLARI DI PERMESSI AI SENSI DELL'ART. 42, C.5 D.LGS.151/2001 E S.M.</t>
  </si>
  <si>
    <t>INDICARE IL NUMERO DEI MEDICI CONVENZIONATI CUI È STATO CONFERITO L'INCARICO DI DIRETTORE DI DISTRETTO AI SENSI DELL'ART. 3-SEXIES, COMMA 3, DEL D.LGS. 502/92.</t>
  </si>
  <si>
    <t>INDICARE IL COSTO DEI MEDICI CONVENZIONATI CUI È STATO CONFERITO L'INCARICO DI DIRETTORE DI DISTRETTO AI SENSI DELL'ART. 3-SEXIES, COMMA 3, DEL D.LGS. 502/92.</t>
  </si>
  <si>
    <t>INDICARE IL NUMERO DEL PERSONALE RELIGIOSO CHE SULLA BASE DI SPECIFICHE CONVENZIONI PRESTA SERVIZIO PRESSO LA STRUTTURA SANITARIA</t>
  </si>
  <si>
    <t>INDICARE IL COSTO DEL PERSONALE RELIGIOSO CHE SULLA BASE DI SPECIFICHE CONVENZIONI PRESTA SERVIZIO PRESSO LA STRUTTURA SANITARIA</t>
  </si>
  <si>
    <t>NUMERO DI CONVENZIONI IN VIGORE NEL CORSO DELL'ANNO PER L'UTILIZZO DI PERSONALE PROVENIENTE DA ALTRE AMMINISTRAZIONI PUBBLICHE</t>
  </si>
  <si>
    <t>UNITÀ DI PERS.DIRIGENTE PRESENTI IN TABELLA 1 PER LE QUALI SUSSISTE UN GIUDIZIO DI IDONEITÀ CONDIZIONATA ALLA MANSIONE EX ART. 41,C.6, LETT.B) D.LGS. 81/2008 CON SOLO RIFERIMENTO ALLE LIMITAZIONI</t>
  </si>
  <si>
    <t>UNITÀ DI PERSONALE DIRIGENTE DI CUI ALLA PRECEDENTE DOMANDA PER LE QUALI IL GIUDIZIO DI IDONEITÀ CONDIZIONATA HA DETERMINATO L'ESCLUSIONE DALLA TURNAZIONE SULLE 24/ORE E DALLA PRONTA DISPONIBILITÀ</t>
  </si>
  <si>
    <t>UNITÀ DI PERS. NON DIRIGENTE PRESENTI IN TABELLA 1 PER LE QUALI SUSSISTE UN GIUDIZIO DI IDONEITÀ CONDIZIONATA ALLA MANSIONE EX ART. 41,C.6, LETT.B) D.LGS. 81/2008 CON SOLO RIFERIMENTO ALLE LIMITAZIONI</t>
  </si>
  <si>
    <t>19</t>
  </si>
  <si>
    <t>UNITÀ DI PERS. NON DIRIGENTE DI CUI ALLA PRECEDENTE DOMANDA PER LE QUALI IL GIUDIZIO DI IDONEITÀ CONDIZIONATA HA DETERMINATO L'ESCLUSIONE DALLA TURNAZIONE SULLE 24 ORE E/O DALLA PRONTA DISPONIBILITÀ</t>
  </si>
  <si>
    <t>UNITÀ DI PERSONALE DIRIGENTE COLLOCATE IN ASPETTATIVA SENZA ASSEGNI PER ASSUNZIONE A TEMPO DETERMINATO PRESSO LA STESSA O ALTRA AMMINISTRAZIONE</t>
  </si>
  <si>
    <t>UNITÀ DI PERSONALE NON DIRIGENTE COLLOCATE IN ASPETTATIVA SENZA ASSEGNI PER ASSUNZIONE A TEMPO DETERMINATO PRESSO LA STESSA O ALTRA AMMINISTRAZIONE</t>
  </si>
  <si>
    <t>INDICARE IL NUMERO DELLE ORE DI SERVIZIO EFFETTUATE NEL CORSO DELL'ANNO DI RILEVAZIONE DAGLI SPECIALISTI AMBULATORIALI INTERNI</t>
  </si>
  <si>
    <t>INDICARE IL COSTO DEGLI SPECIALISTI AMBULATORIALI INTERNI</t>
  </si>
  <si>
    <t>INDICARE IL COSTO DEI MEDICI ADDETTI ALLE ATTIVITA' DELLA MEDICINA DEI SERVIZI TERRITORIALI</t>
  </si>
  <si>
    <t>INDICARE IL NUMERO DI DIPENDENTI POSTI IN ESENZIONE DAL SERVIZIO PER EMERGENZA COVID-19</t>
  </si>
  <si>
    <t xml:space="preserve">INDICARE IL NUMERO DEI GIORNI CONCESSI AI DIPENDENTI POSTI IN ESENZIONE DAL SERVIZIO PER EMERGENZA COVID-19 </t>
  </si>
  <si>
    <t>INDICARE IL NUMERO DEGLI INCARICHI DI LAVORO AUTONOMO E DI COLLABORAZIONE COORDINATA E CONTINUATIVA CONFERITI AI SENSI DELL'ART. 2-BIS DEL D.L. 18/2020</t>
  </si>
  <si>
    <t>INDICARE IL COSTO SOSTENUTO PER GLI INCARICHI DI LAVORO AUTONOMO E DI COLLABORAZIONE COORDINATA E CONTINUATIVA CONFERITI AI SENSI DELL'ART. 2-BIS DEL D.L. 18/2020</t>
  </si>
  <si>
    <t>INDICARE LE UNITÀ DI PERSONALE CON INCARICO INDIVIDUALE A TEMPO DETERMINATO CONFERITO AI SENSI DELL'ART. 2-TER DEL D.L. 18/2020</t>
  </si>
  <si>
    <t>INDICARE IL COSTO SOSTENUTO PER LE UNITÀ DI PERSONALE CON INCARICO INDIVIDUALE A TEMPO DETERMINATO CONFERITO AI SENSI DELL'ART. 2-TER DEL D.L. 18/2020</t>
  </si>
  <si>
    <t>INDICARE IL NUMERO DEGLI INCARICHI DI LAVORO AUTONOMO E DI COLLABORAZIONE COORDINATA E CONTINUATIVA CONFERITI AI SENSI DELL'ART. 1, COMMA 5, DEL D.L. 34/2020</t>
  </si>
  <si>
    <t>INDICARE IL COSTO SOSTENUTO PER GLI INCARICHI DI LAVORO AUTONOMO E DI COLLABORAZIONE COORDINATA E CONTINUATIVA CONFERITI AI SENSI DELL'ART. 1, COMMA 5, DEL D.L. 34/2020</t>
  </si>
  <si>
    <t>INDICARE IL NUMERO DEGLI INCARICHI DI LAVORO AUTONOMO E DI COLLABORAZIONE COORDINATA E CONTINUATIVA CONFERITI AI SENSI DELL'ART. 1, COMMA 7, DEL D.L. 34/2020</t>
  </si>
  <si>
    <t>INDICARE IL COSTO SOSTENUTO PER GLI INCARICHI DI LAVORO AUTONOMO E DI COLLABORAZIONE COORDINATA E CONTINUATIVA CONFERITI AI SENSI DELL'ART. 1, COMMA 7, DEL DL 34/2020</t>
  </si>
  <si>
    <t>INDICARE IL COSTO SOSTENUTO PER SPESA DI PERSONALE AI SENSI DELL'ART. 1, COMMI 4 E 8, DEL D.L. 34/2020</t>
  </si>
  <si>
    <t>INDICARE IL NUMERO DI PERSONALE ASSUNTO AI SENSI DELL'ART. 2, COMMA 5, DEL D.L. 34/2020</t>
  </si>
  <si>
    <t>INDICARE IL COSTO SOSTENUTO PER PERSONALE ASSUNTO AI SENSI DELL'ART. 2, COMMA 5, DEL D.L. 34/2020</t>
  </si>
  <si>
    <t xml:space="preserve">Note e chiarimenti alla rilevazione : </t>
  </si>
  <si>
    <t>Componenti Collegio dei Revisori (o Organo Equivalente)</t>
  </si>
  <si>
    <t>EMail (sostituisce l'ENTE RAPPRESENTATO delle rilevazioni precedenti)</t>
  </si>
  <si>
    <t>MAINARDIS</t>
  </si>
  <si>
    <t>STEFANO</t>
  </si>
  <si>
    <t>stefanomainardis@pec.it</t>
  </si>
  <si>
    <t>BRESSAN</t>
  </si>
  <si>
    <t>ANDREA</t>
  </si>
  <si>
    <t>a.bressan@odcecpn.legalmail.it</t>
  </si>
  <si>
    <t>RIBETTI</t>
  </si>
  <si>
    <t>FRANCESCO</t>
  </si>
  <si>
    <t>francesco.ribetti@avvocatipordenone.it</t>
  </si>
  <si>
    <t xml:space="preserve">Macrocategoria : </t>
  </si>
  <si>
    <t>FONDO RELATIVO ALL'ANNO DI RILEVAZIONE / TEMPISTICA DELLA C.I.</t>
  </si>
  <si>
    <t>In caso di certificazione disgiunta: data di certificazione della sola costituzione del fondo/i specificamente riferita all'anno di rilevazione (art. 40-bis, c.1 del Dlgs 165/2001)</t>
  </si>
  <si>
    <t>30-12-2020</t>
  </si>
  <si>
    <t>In caso di certificazione disgiunta: data di certificazione del solo contratto integrativo economico specificamente riferito al fondo/i dell'anno di rilevazione, sulla base di certificazione costituzione fondo effettuata in precedenza (art. 40-bis, c.1 del Dlgs 165/2001)</t>
  </si>
  <si>
    <t>In caso di certificazione congiunta: data di certificazione tanto della costituzione del fondo che del contratto integrativo economico specificamente riferito al fondo/i dell'anno di rilevazione (art. 40-bis, c.1 del Dlgs 165/2001)</t>
  </si>
  <si>
    <t>Annualità di ritardo nella certificazione del fondo/i contrattazione integrativa alla compilazione/rettifica della presente scheda (0=almeno costituzione fondo/i anno rilevazione certif.; 1=almeno costituzione fondo/i anno precedente certif. ecc.)</t>
  </si>
  <si>
    <t>RISPETTO DI SPECIFICI LIMITI DI LEGGE</t>
  </si>
  <si>
    <t>Importo del limite 2016 riferito alla presente macrocategoria (euro)</t>
  </si>
  <si>
    <t>di cui variazione del limite in aumento rispetto al 2016 (in aumento o in diminuzione rispetto all'anno precedente) ex art. 11, comma 1 del DL n. 35/2019 (c.d. Decreto Calabria, in euro)</t>
  </si>
  <si>
    <t>Totale risorse della tabella 15 della presente macro-categoria non rilevanti ai fini della verifica del limite art. 23 c. 2 Dlgs 75/2017 (euro)</t>
  </si>
  <si>
    <t>(eventuale) Importo della decurtazione operata complessivamente sui fondi per la contrattazione integrativa dell'anno corrente a seguito della rideterminazione delle strutture ai sensi dell'art. 9-quinquies del DL 78/2015 (euro)</t>
  </si>
  <si>
    <t>ORGANIZZAZIONE E INCARICHI</t>
  </si>
  <si>
    <t>Numero di incarichi di struttura complessa effettivamente coperti al 31.12 dell'anno di rilevazione (art. 18, comma 1, sezione i), lettera a) del Ccnl 2016-18)</t>
  </si>
  <si>
    <t>Valore medio su base annua della retribuzione di posizione - parte variabile aziendale - incarichi di struttura complessa (euro)</t>
  </si>
  <si>
    <t>5333</t>
  </si>
  <si>
    <t>Numero di incarichi di struttura semplice a valenza dipartimentale o distrettuale effettivamente coperti al 31.12 dell'anno di rilevazione (art. 18, comma 1, sezione i), lettera b) del Ccnl 2016-18)</t>
  </si>
  <si>
    <t>Valore medio su base annua della retribuzione di posizione - parte variabile aziendale - incarichi di struttura semplice a valenza dipartimentale o distrettuale (art. 18, comma 1, sezione i), lettera b) del Ccnl 2016-18, euro)</t>
  </si>
  <si>
    <t>Numero di incarichi di struttura semplice quale articolazione interna di struttura complessa effettivamente coperti al 31.12 dell'anno di rilevazione (art. 18, comma 1, sezione i), lettera c) del Ccnl 2016-18)</t>
  </si>
  <si>
    <t>7</t>
  </si>
  <si>
    <t>Valore medio su base annua della retribuzione di posizione - parte variabile aziendale - incarichi di struttura semplice articolazioni di struttura complessa (art. 18, comma 1, sezione i), lettera c) del Ccnl 2016-18, euro)</t>
  </si>
  <si>
    <t>6143</t>
  </si>
  <si>
    <t>Numero di incarichi di altissima professionalità a valenza dipartimentale effettivamente coperti al 31.12 dell'anno di rilevazione (art. 18, comma 1, sezione ii), lettera a1) del Ccnl 2016-18)</t>
  </si>
  <si>
    <t>Valore medio su base annua della retribuzione di posizione - parte variabile aziendale - incarichi di altissima professionalità a valenza dipartimentale (art. 18, comma 1, sezione ii), lettera a1) del Ccnl 2016-18, euro)</t>
  </si>
  <si>
    <t>Numero di incarichi di altissima professionalità articolazioni di struttura complessa effettivamente coperti al 31.12 dell'anno di rilevazione (art. 18, comma 1, sezione ii), lettera a2) del Ccnl 2016-18)</t>
  </si>
  <si>
    <t>Valore medio su base annua della retribuzione di posizione - parte variabile aziendale - incarichi di altissima professionalità articolazioni di struttura complessa (art. 18, comma 1, sezione ii), lettera a2) del Ccnl 2016-18, euro)</t>
  </si>
  <si>
    <t>Numero di incarichi professionali di alta specializzazione effettivamente coperti al 31.12 dell'anno di rilevazione (art. 18, comma 1, sezione ii), lettera b) del Ccnl 2016-18)</t>
  </si>
  <si>
    <t>Valore medio su base annua della retribuzione di posizione - parte variabile aziendale - incarichi di alta specializzazione (art. 18, comma 1, sezione ii), lettera b) del Ccnl 2016-18, euro)</t>
  </si>
  <si>
    <t>3000</t>
  </si>
  <si>
    <t>Numero di incarichi professionali, di consulenza, di studio e di ricerca, ispettivo, di verifica e di controllo coperti al 31.12 dell'anno di rilevazione (art. 18, comma 1, sezione ii), lettera c) del Ccnl 2016-18)</t>
  </si>
  <si>
    <t>Valore medio su base annua della retribuzione di posizione - parte variabile aziendale - incarichi professionali, di consulenza, ecc.  (art. 18, comma 1, sezione ii), lettera c) del Ccnl 2016-18, euro)</t>
  </si>
  <si>
    <t>Numero di incarichi professionali di base coperti al 31.12 dell'anno di rilevazione (art. 18, comma 1, sezione ii), lettera d) del Ccnl 2016-18)</t>
  </si>
  <si>
    <t>Valore medio su base annua della retribuzione di posizione - parte variabile aziendale - incarichi professionali di base (art. 18, comma 1, sezione ii), lettera d) del Ccnl 2016-18, euro)</t>
  </si>
  <si>
    <t>Numero di posizioni dirigenziali effettivamente coperte alla data del 31.12 dell'anno di rilevazione con incarico ad interim</t>
  </si>
  <si>
    <t>Valore medio su base annua della retribuzione per gli incarichi dirigenziali ad interim (risultato in euro)</t>
  </si>
  <si>
    <t>PERFORMANCE / RISULTATO</t>
  </si>
  <si>
    <t>Importo totale della retribuzione di risultato erogata a valere sul fondo dell'anno di rilevazione (euro)</t>
  </si>
  <si>
    <t>275060</t>
  </si>
  <si>
    <t>Importo totale della retribuzione di risultato non erogata a seguito della valutazione non piena con riferimento al fondo dell'anno di rilevazione (euro)</t>
  </si>
  <si>
    <t>Le retribuzioni di risultato sono correlate alla valutazione della prestazione dei dirigenti (S/N)?</t>
  </si>
  <si>
    <t>SI</t>
  </si>
  <si>
    <t>Sono utilizzati indicatori di risultato attinenti all'Ufficio o all'Ente nel suo complesso per la valutazione della retribuzione di risultato (S/N)?</t>
  </si>
  <si>
    <t>Sono utilizzati giudizi del nucleo di valutazione o di altro analogo organismo per la valutazione della retribuzione di risultato (S/N)?</t>
  </si>
  <si>
    <t>Sono utilizzati ai fini della valutazione dei dirigenti meccanismi di confronto con le performance di altri enti (benchmarking) (S/N)?</t>
  </si>
  <si>
    <t>INFORMAZIONI / CHIARIMENTI</t>
  </si>
  <si>
    <t>Informazioni/chiarimenti da parte dell'Organo di controllo (max 1.500 caratteri)</t>
  </si>
  <si>
    <t xml:space="preserve"> </t>
  </si>
  <si>
    <t>Informazioni/chiarimenti da parte dell'Amministrazione (max 1.500 caratteri)</t>
  </si>
  <si>
    <t>NEL 2020 NON SI E PROVVEDUTO ALLA DIVISIONE DEI FONDI TRA SANITARI E PTA. CONSEGUENTEMENTE IL LIMITE 2016 DEVE INTENDERSI LA SOMMA DEL RIGO LEG428 DELLA DIRIGENZA SANITARIA E PTA OVVERO EURO 1.075.242 (ESCLUSI GLI INCREMENTI CONTRATTUALI CCNL 2016 2018)</t>
  </si>
  <si>
    <t>Numero di incarichi di struttura complessa effettivamente coperti al 31.12 dell'anno di rilevazione</t>
  </si>
  <si>
    <t>Numero di incarichi di struttura semplice effettivamente coperti al 31.12 dell'anno di rilevazione</t>
  </si>
  <si>
    <t>8</t>
  </si>
  <si>
    <t>Valore medio su base annua della retribuzione di posizione - parte variabile aziendale - incarichi di struttura semplice (euro)</t>
  </si>
  <si>
    <t>9562</t>
  </si>
  <si>
    <t>Numero degli incarichi di cui all'art. 27, c. 1, lett. c) e d) del Ccnl 8.6.2000 effettivamente coperti al 31.12 dell'anno di rilevazione</t>
  </si>
  <si>
    <t>4</t>
  </si>
  <si>
    <t>Valore medio su base annua della retribuzione di posizione - parte variabile aziendale - per incarichi di cui all'art. 27, c. 1, lett. c) e d) del Ccnl 8.6.2000 (euro)</t>
  </si>
  <si>
    <t>12818</t>
  </si>
  <si>
    <t>297867</t>
  </si>
  <si>
    <t>29-09-2020</t>
  </si>
  <si>
    <t>Importo del limite di cui all'art. 9, comma 28 del decreto legge n. 78/2010 riferito all'anno corrente (euro)</t>
  </si>
  <si>
    <t>Importo del limite di cui all'art. 9, comma 28 del decreto legge n. 78/2010 utilizzato ai fini delle assunzioni effettuate nell'anno corrente ai sensi dell'art. 20, comma 3 del Dlgs 75/2017 (stipendio, accessorio e O.R. a carico dell'amministrazione)</t>
  </si>
  <si>
    <t>Numero totale degli incarichi funzionali ai sensi degli artt. 14, 16 e 17 del Ccnl 22.5.2018 previsti nellordinamento</t>
  </si>
  <si>
    <t>34</t>
  </si>
  <si>
    <t>Numero di incarichi funzionali effettivamente coperti alla data del 31.12 dell'anno di rilevazione con valore dell'indennità più elevato</t>
  </si>
  <si>
    <t>Numero di incarichi funzionali effettivamente coperti alla data del 31.12 dell'anno di rilevazione con valore dell'indennità meno elevato</t>
  </si>
  <si>
    <t>Numero di incarichi funzionali effettivamente coperti alla data del 31.12 dell'anno di rilevazione con valore dell'indennità intermedio</t>
  </si>
  <si>
    <t>Valore unitario su base annua dell'indennità per incarico funzionale più elevato (euro)</t>
  </si>
  <si>
    <t>8500</t>
  </si>
  <si>
    <t>Valore unitario su base annua dell'indennità per incarico funzionale meno elevato (euro)</t>
  </si>
  <si>
    <t>4000</t>
  </si>
  <si>
    <t>Valore unitario su base annua dell'indennità per incarico funzionale previsto con valore intermedio (valore medio in euro)</t>
  </si>
  <si>
    <t>5913</t>
  </si>
  <si>
    <t>PROGRESSIONI ECONOMICHE ORIZZONTALI A VALERE SUL FONDO DELL'ANNO DI RILEVAZIONE</t>
  </si>
  <si>
    <t>E' stata verificata la sussistenza del requisito di cui all'art. 3, c. 1 del Ccnl 10.4.2008 secondo la disciplina di cui all'art. 35 del Ccnl 7.4.1999 (S/N)?</t>
  </si>
  <si>
    <t>Numero dei dipendenti che hanno concorso alle procedure per le PEO a valere sul fondo dell'anno di rilevazione</t>
  </si>
  <si>
    <t>62</t>
  </si>
  <si>
    <t>Numero totale delle PEO effettuate a valere sul fondo dell'anno di rilevazione</t>
  </si>
  <si>
    <t>31</t>
  </si>
  <si>
    <t>Le PEO riferite all'anno di rilevazione sono riferite ad un numero limitato di dipendenti (cioè non superiori al 50% degli aventi diritto) ed operate con carattere di selettività secondo quanto previsto dallart. 23 c. 2 del DLgs 150/2009 (S/N)?</t>
  </si>
  <si>
    <t>Le PEO riferite all'anno di rilevazione hanno rispettato il principio di non retrodatazione oltre il 1 gennaio dell'anno di conclusione del procedimento (S/N)?</t>
  </si>
  <si>
    <t>Importo delle risorse destinate alle PEO contrattate e certificate a valere sul fondo dell'anno di rilevazione (euro)</t>
  </si>
  <si>
    <t>30881</t>
  </si>
  <si>
    <t>L'ente ha rispettato l'indicazione di cui all'art. 84 del Ccnl 22.5.2018 di destinare almeno il 30% delle risorse variabili del fondo dell'anno di rilevazione a performance Individuale (S/N)?</t>
  </si>
  <si>
    <t>Importo totale della performance individuale erogata a valere sul fondo dell'anno di rilevazione (euro)</t>
  </si>
  <si>
    <t>Importo totale della performance organizzativa erogata a valere sul fondo dell'anno di rilevazione (euro)</t>
  </si>
  <si>
    <t>1023095</t>
  </si>
  <si>
    <t>Importo totale della performance (individuale e organizzativa) non erogata a seguito della valutazione non piena con riferimento al fondo dell'anno di rilevazione (euro)</t>
  </si>
  <si>
    <t>ORG: in questa sezione la compilazione e stata effettuata sulla base delle Posizioni Organizzative al 31/12/2020. Gli incarichi di funzione sono stati assegnati nel 2021. PRD: i saldi per l'anno 2020 non sono ancora stati erogati.                    Tabella 15: i codici F995 e U998 sono risorse derivanti da Progetto Marine Strategy completamente finanziate dal progetto stesso. Vengono solo rappresentate nei fondi e non rientrano nel limite art. 23 c.2 DL 75/2017.LEG 428: l'importo del limite 2016 non comprende gli incrementi CCNL 2016 2018 euro 62.091 LEG398: l'importo comprende gli incrementi contrattuali CCNL 2016 2018 euro 62.091</t>
  </si>
  <si>
    <t>T1 Personale a Tempo Indeterminato</t>
  </si>
  <si>
    <t>Qualifica</t>
  </si>
  <si>
    <t>Tempo Pieno</t>
  </si>
  <si>
    <t>Part Time Inf. 50%</t>
  </si>
  <si>
    <t>Part Time Sup. 50%</t>
  </si>
  <si>
    <t>Totale Dipendenti al 31/12</t>
  </si>
  <si>
    <t>TOTALE GENERALE</t>
  </si>
  <si>
    <t>U</t>
  </si>
  <si>
    <t>D</t>
  </si>
  <si>
    <t>DIRETTORE GENERALE</t>
  </si>
  <si>
    <t>DIRETTORE SANITARIO</t>
  </si>
  <si>
    <t>DIRETTORE AMMINISTRATIVO</t>
  </si>
  <si>
    <t>BIOLOGI CON INC. DI STRUTTURA COMPLESSA (RAPP. ESCLUSIVO)</t>
  </si>
  <si>
    <t>BIOLOGI CON INC. DI STRUTTURA SEMPLICE (RAPP. ESCLUSIVO)</t>
  </si>
  <si>
    <t>CHIMICI CON INC. DI STRUTTURA COMPLESSA (RAPP. ESCLUSIVO)</t>
  </si>
  <si>
    <t>CHIMICI CON INC. DI STRUTTURA SEMPLICE (RAPP. ESCLUSIVO)</t>
  </si>
  <si>
    <t>CHIMICI CON ALTRI INCAR. PROF.LI (RAPP. ESCLUSIVO)</t>
  </si>
  <si>
    <t>FISICI CON INC. DI STRUTTURA COMPLESSA (RAPP. ESCLUSIVO)</t>
  </si>
  <si>
    <t>FISICI CON INC. DI STRUTTURA SEMPLICE (RAPP. ESCLUSIVO)</t>
  </si>
  <si>
    <t>COLL.RE PROF.LE SANITARIO - PERS. TEC.- D</t>
  </si>
  <si>
    <t>COLL.RE PROF.LE SANITARIO - TECN. DELLA PREV. SENIOR - DS</t>
  </si>
  <si>
    <t>COLL.RE PROF.LE SANITARIO - TECN. DELLA PREV. - D</t>
  </si>
  <si>
    <t>INGEGNERE DIRIG. CON INCARICO DI STRUTTURA SEMPLICE</t>
  </si>
  <si>
    <t>ANALISTI DIRIG. CON INCARICO DI STRUTTURA SEMPLICE</t>
  </si>
  <si>
    <t>ANALISTI DIRIG. CON ALTRI INCAR.PROF.LI</t>
  </si>
  <si>
    <t>COLLAB.RE TEC. - PROF.LE SENIOR - DS</t>
  </si>
  <si>
    <t>COLLAB.RE TEC. - PROF.LE - D</t>
  </si>
  <si>
    <t>ASSISTENTE TECNICO - C</t>
  </si>
  <si>
    <t>PROGRAM.RE - C</t>
  </si>
  <si>
    <t>OPERATORE TECNICO SPECIAL.TO - BS</t>
  </si>
  <si>
    <t>OPERATORE TECNICO - B</t>
  </si>
  <si>
    <t>COLLABORATORE AMMINISTRATIVO PROF.LE SENIOR - DS</t>
  </si>
  <si>
    <t>COLLABORATORE AMMINISTRATIVO PROF.LE - D</t>
  </si>
  <si>
    <t>ASSISTENTE AMMINISTRATIVO - C</t>
  </si>
  <si>
    <t>COADIUTORE AMM.VO SENIOR - BS</t>
  </si>
  <si>
    <t>COADIUTORE AMM.VO - B</t>
  </si>
  <si>
    <t>T1a Personale dell'azienda sanitaria per figura professionale</t>
  </si>
  <si>
    <t>Figura Professionale</t>
  </si>
  <si>
    <t>Tempo Indeterminato</t>
  </si>
  <si>
    <t>Tempo Determinato</t>
  </si>
  <si>
    <t>Com. Da Altri Enti</t>
  </si>
  <si>
    <t>Com. Ad Altri Enti</t>
  </si>
  <si>
    <t>Presenti Al 31/12</t>
  </si>
  <si>
    <t>Tempo Parz.</t>
  </si>
  <si>
    <t>U(a)</t>
  </si>
  <si>
    <t>D(b)</t>
  </si>
  <si>
    <t>U(c)</t>
  </si>
  <si>
    <t>D(d)</t>
  </si>
  <si>
    <t>U(a+c)</t>
  </si>
  <si>
    <t>D(b+d)</t>
  </si>
  <si>
    <t>PROFESSIONI TECNICO SANITARIE E DELLA PREVENZIONE</t>
  </si>
  <si>
    <t>COLLABORATORE PROFESSIONALE SANITARIO</t>
  </si>
  <si>
    <t>TECNICO DELLA PREVENZIONE NELL AMBIENTE E NEI LUOGHI DI LAVORO</t>
  </si>
  <si>
    <t>TECNICO SANITARIO DI LABORATORIO BIOMEDICO</t>
  </si>
  <si>
    <t>TOTALE</t>
  </si>
  <si>
    <t>T1B Personale a Tempo Pieno e Parziale Aziende Sanitarie Universitarie</t>
  </si>
  <si>
    <t xml:space="preserve"> LA TABELLA NON RISULTA RILEVATA </t>
  </si>
  <si>
    <t>T1e Fasce Retribuzione</t>
  </si>
  <si>
    <t>Con trattamento economico iniziale</t>
  </si>
  <si>
    <t>I Fascia</t>
  </si>
  <si>
    <t>II Fascia</t>
  </si>
  <si>
    <t>III Fascia</t>
  </si>
  <si>
    <t>IV Fascia</t>
  </si>
  <si>
    <t>V Fascia</t>
  </si>
  <si>
    <t>VI Fascia</t>
  </si>
  <si>
    <t>Totale (Presenti al 31/12)</t>
  </si>
  <si>
    <t>T1F Personale Dirigenti Medici</t>
  </si>
  <si>
    <t>T1g Strutture, Posizioni e Incarichi</t>
  </si>
  <si>
    <t>Figure</t>
  </si>
  <si>
    <t>Strutture</t>
  </si>
  <si>
    <t>Posizioni</t>
  </si>
  <si>
    <t>Azienda</t>
  </si>
  <si>
    <t>Biologi, Chimici, Farmacisti, Fisici, Psicologi</t>
  </si>
  <si>
    <t>Strutture Complesse (art.18, comma 1, I), lett. a)</t>
  </si>
  <si>
    <t>Previste</t>
  </si>
  <si>
    <t>Assegnate a personale a tempo indeterminato</t>
  </si>
  <si>
    <t>Strutture Semplici (art.18, comma 1, I), lett. c)</t>
  </si>
  <si>
    <t>Altissima Professionalita' (art.18, comma 1, II), lett. a2)</t>
  </si>
  <si>
    <t>Previsti</t>
  </si>
  <si>
    <t>Assegnati a personale a tempo indeterminato</t>
  </si>
  <si>
    <t>Dirigenti  Professionali, Tecnici, Amministrativi</t>
  </si>
  <si>
    <t>Strutture Semplici</t>
  </si>
  <si>
    <t>Altri Incarichi</t>
  </si>
  <si>
    <t>Personale non dirigente</t>
  </si>
  <si>
    <t>Incarico di Organizzazione - Ruolo Sanitario</t>
  </si>
  <si>
    <t xml:space="preserve">Con funzione di Coordinamento </t>
  </si>
  <si>
    <t>Incarichi di posizione organizzativa precedentemente attribuiti, ancora attivi</t>
  </si>
  <si>
    <t>Incarico di Organizzazione - Ruolo Tecnico</t>
  </si>
  <si>
    <t>Incarico di Organizzazione - Ruolo Amministrativo</t>
  </si>
  <si>
    <t>T2 Personale con Contratto o Modalit? di Lavoro Flessibile</t>
  </si>
  <si>
    <t>Categoria</t>
  </si>
  <si>
    <t>A Tempo Determinato</t>
  </si>
  <si>
    <t>Formazione Lavoro</t>
  </si>
  <si>
    <t>Contratti di somministrazione (ex Interinale)</t>
  </si>
  <si>
    <t>Telelavoro/Smart working  - Personale indicato in T1</t>
  </si>
  <si>
    <t>Personale soggetto a Turnazione - Personale indicato in T1</t>
  </si>
  <si>
    <t>Personale soggetto a Reperibilit? - Personale indicato in T1</t>
  </si>
  <si>
    <t>T2A Personale con Rapporto di Lavoro Flessibile</t>
  </si>
  <si>
    <t>Anzianit? di servizio maturata al 31/12, anche in modo non continuativo, nell'attuale o in altre amministrazioni</t>
  </si>
  <si>
    <t>Fino a 1 anno</t>
  </si>
  <si>
    <t>Da 1 a 2 anni</t>
  </si>
  <si>
    <t>Da 2 a 3 anni</t>
  </si>
  <si>
    <t>Oltre i 3 anni</t>
  </si>
  <si>
    <t>Personale con contratti di collaborazione coordinata e continuativa</t>
  </si>
  <si>
    <t>Tempo determinato</t>
  </si>
  <si>
    <t>TOTALE Tempo determinato</t>
  </si>
  <si>
    <t>T3 Personale Comandato/Distaccato e Fuori Ruolo</t>
  </si>
  <si>
    <t>Personale dell'Amministrazione - comandati/distaccati</t>
  </si>
  <si>
    <t>Personale dell'Amministrazione - fuori ruolo</t>
  </si>
  <si>
    <t>Personale dell'Amministrazione - convenzioni</t>
  </si>
  <si>
    <t>Personale dell'Amministrazione - personale in aspettativa</t>
  </si>
  <si>
    <t>Personale Esterno - comandati/distaccati</t>
  </si>
  <si>
    <t>Personale Esterno - fuori ruolo</t>
  </si>
  <si>
    <t>Personale Esterno - convenzioni</t>
  </si>
  <si>
    <t>T4 Passaggi di Ruolo/Posizione Economica/Profilo</t>
  </si>
  <si>
    <t>T5 Personale Cessato</t>
  </si>
  <si>
    <t>Collocamento a riposo per limiti di eta'</t>
  </si>
  <si>
    <t>Dimissioni (con diritto a pensione)</t>
  </si>
  <si>
    <t>Passaggi per esternalizzazioni</t>
  </si>
  <si>
    <t>Passaggi ad altre amministrazioni - stesso comparto</t>
  </si>
  <si>
    <t>Passaggi ad altre amministrazioni - altro comparto</t>
  </si>
  <si>
    <t>Risoluzione rapporto lavoro</t>
  </si>
  <si>
    <t>Licenziamenti disposti dall'ente</t>
  </si>
  <si>
    <t>Vincitori altro concorso pubblico</t>
  </si>
  <si>
    <t>Altre cause</t>
  </si>
  <si>
    <t>T6 Personale Assunto</t>
  </si>
  <si>
    <t>Nomina da concorso</t>
  </si>
  <si>
    <t>Stabilizzato da lsu</t>
  </si>
  <si>
    <t>Assunzione per chiamata diretta (l.68/99 cat. protette)</t>
  </si>
  <si>
    <t>Assunzione per chiamata numerica (l.68/99 cat. protette)</t>
  </si>
  <si>
    <t>Passaggi da altra amministrazione - stesso comparto</t>
  </si>
  <si>
    <t>Passaggi da altra amministrazione - altro comparto</t>
  </si>
  <si>
    <t>Person. assunto con procedure art. 35, c. 3-bis, dlgs 165/01</t>
  </si>
  <si>
    <t>Personale assunto con procedure art.20 d.lgs. 75/2017</t>
  </si>
  <si>
    <t>Totale Personale</t>
  </si>
  <si>
    <t>T7 Dipendenti per Anzianità di Servizio</t>
  </si>
  <si>
    <t>Fasce anzianità di servizio  da - a :</t>
  </si>
  <si>
    <t>0-5</t>
  </si>
  <si>
    <t>6-10</t>
  </si>
  <si>
    <t>11-15</t>
  </si>
  <si>
    <t>16-20</t>
  </si>
  <si>
    <t>21-25</t>
  </si>
  <si>
    <t>26-30</t>
  </si>
  <si>
    <t>31-35</t>
  </si>
  <si>
    <t>36-40</t>
  </si>
  <si>
    <t>41-43</t>
  </si>
  <si>
    <t>44 e oltre</t>
  </si>
  <si>
    <t>T8 Dipendenti per Età</t>
  </si>
  <si>
    <t>Fasce dipendenti per età da - a :</t>
  </si>
  <si>
    <t>0-19</t>
  </si>
  <si>
    <t>20-24</t>
  </si>
  <si>
    <t>25-29</t>
  </si>
  <si>
    <t>30-34</t>
  </si>
  <si>
    <t>35-39</t>
  </si>
  <si>
    <t>40-44</t>
  </si>
  <si>
    <t>45-49</t>
  </si>
  <si>
    <t>50-54</t>
  </si>
  <si>
    <t>55-59</t>
  </si>
  <si>
    <t>60-64</t>
  </si>
  <si>
    <t>65-67</t>
  </si>
  <si>
    <t>68-99</t>
  </si>
  <si>
    <t>T9 Dipendenti per Titolo di Studio</t>
  </si>
  <si>
    <t>Fino alla scuola dell'obbligo</t>
  </si>
  <si>
    <t>Licenza media superiore</t>
  </si>
  <si>
    <t>Laurea breve</t>
  </si>
  <si>
    <t>Laurea</t>
  </si>
  <si>
    <t>Specializzazione post laurea / dottorato di ricerca</t>
  </si>
  <si>
    <t>Altri titoli post laurea</t>
  </si>
  <si>
    <t>T11 Giorni di Assenza</t>
  </si>
  <si>
    <t>Assenze per malattia retribuite</t>
  </si>
  <si>
    <t>Congedi retribuiti  ai sensi dell'art.42,c.5, dlgs 151/2001</t>
  </si>
  <si>
    <t>Legge 104/92</t>
  </si>
  <si>
    <t>Ass.retrib.:maternita',congedo parent.,malattia figlio</t>
  </si>
  <si>
    <t>Altri permessi ed assenze retribuite</t>
  </si>
  <si>
    <t>Congedi parentali covid-19</t>
  </si>
  <si>
    <t>Sciopero</t>
  </si>
  <si>
    <t>Altre assenze non retribuite</t>
  </si>
  <si>
    <t>Formazione</t>
  </si>
  <si>
    <t>DIRIGENTE AMM.VO CON INCARICO DI STRUTTURA COMPLESSA</t>
  </si>
  <si>
    <t>T12 Oneri per Competenze Stipendiali</t>
  </si>
  <si>
    <t>Mensilita'</t>
  </si>
  <si>
    <t>Stipendio</t>
  </si>
  <si>
    <t>I.i.s.</t>
  </si>
  <si>
    <t>R.i.a.</t>
  </si>
  <si>
    <t>R.i.a./ progr. economica di anzianita'</t>
  </si>
  <si>
    <t>Progressione per classi e scatti/fasce retributive</t>
  </si>
  <si>
    <t>Tredicesima mensilita'</t>
  </si>
  <si>
    <t>Arretrati per anni precedenti</t>
  </si>
  <si>
    <t>Recuperi per ritardi assenze ecc.</t>
  </si>
  <si>
    <t>N? Mesi</t>
  </si>
  <si>
    <t>Importo</t>
  </si>
  <si>
    <t>T13 Oneri per Indennita' e Compensi Accessori</t>
  </si>
  <si>
    <t>Qualifiche per le Voci di Spesa di Tipo I</t>
  </si>
  <si>
    <t>IND. DI VACANZA CONTRATTUALE</t>
  </si>
  <si>
    <t>IND DIREZ. STRUTT. COMP.</t>
  </si>
  <si>
    <t>INDENNITA' DI ESCLUSIVITA'</t>
  </si>
  <si>
    <t>RETRIBUZIONE DI POSIZIONE</t>
  </si>
  <si>
    <t>RETRIBUZIONE DI POSIZIONE - QUOTA VARIABILE</t>
  </si>
  <si>
    <t>RETRIBUZIONE DI RISULTATO</t>
  </si>
  <si>
    <t>INDENNITA' DI SPECIFICITA' MEDICO-VETERINARIA</t>
  </si>
  <si>
    <t>INDENNITA' PROFESSIONALE SPECIFICA</t>
  </si>
  <si>
    <t>MAGGIORAZIONE RETRIB. DI POSIZIONE DIRETTORE DIPARTIMENTO</t>
  </si>
  <si>
    <t>ASSEGNO AD PERSONAM</t>
  </si>
  <si>
    <t>INDENNITÀ ART. 42, COMMA 5-TER, D.LGS. 151/2001</t>
  </si>
  <si>
    <t>INDENNITA' DE MARIA</t>
  </si>
  <si>
    <t>Qualifiche per le Voci di Spesa di Tipo S e T</t>
  </si>
  <si>
    <t>ALTRI COMPENSI ACCESSORI PERSONALE UNIVERSITARIO</t>
  </si>
  <si>
    <t>ALTRI COMPENSI PER PARTICOLARI CONDIZIONI DI LAVORO</t>
  </si>
  <si>
    <t>PRONTA DISPONIBILITA'</t>
  </si>
  <si>
    <t xml:space="preserve">COMPENSI PRODUTTIVITA' </t>
  </si>
  <si>
    <t>INCENTIVI PER FUNZIONI TECNICHE</t>
  </si>
  <si>
    <t>ONORARI AVVOCATI</t>
  </si>
  <si>
    <t>ELEMENTO PEREQUATIVO</t>
  </si>
  <si>
    <t>INDENNITA' D'INCARICO</t>
  </si>
  <si>
    <t>INDENNITA' DI COORDINAMENTO</t>
  </si>
  <si>
    <t>COMPENSO PER TURNI DI GUARDIA NOTTURNI DIRIGENTI</t>
  </si>
  <si>
    <t>COMPETENZE PERSONALE COMANDATO/DISTACCATO PRESSO L'AMM.NE</t>
  </si>
  <si>
    <t>ARRETRATI ANNI PRECEDENTI</t>
  </si>
  <si>
    <t>ALTRE SPESE ACCESSORIE ED INDENNITA' VARIE</t>
  </si>
  <si>
    <t>STRAORDINARIO</t>
  </si>
  <si>
    <t>TOTALE GENERALE DI TABELLA T13</t>
  </si>
  <si>
    <t>QUALIFICA</t>
  </si>
  <si>
    <t>INDENNNITÀ</t>
  </si>
  <si>
    <t>ACCESSORIE</t>
  </si>
  <si>
    <t>STRAORDINARI</t>
  </si>
  <si>
    <t>T14 Altri Oneri che Concorrono a formare il Costo del Lavoro</t>
  </si>
  <si>
    <t>Il versamento della quota Irap avviene con la percentuale di 'Irap commerciale' - No</t>
  </si>
  <si>
    <t>Voci di spesa</t>
  </si>
  <si>
    <t>ASSEGNI PER IL NUCLEO FAMILIARE</t>
  </si>
  <si>
    <t xml:space="preserve">GESTIONE MENSE </t>
  </si>
  <si>
    <t>EROGAZIONE BUONI PASTO</t>
  </si>
  <si>
    <t>FORMAZIONE DEL PERSONALE</t>
  </si>
  <si>
    <t>BENESSERE DEL PERSONALE</t>
  </si>
  <si>
    <t>EQUO INDENNIZZO AL PERSONALE</t>
  </si>
  <si>
    <t>SOMME CORRISPOSTE AD AGENZIA DI SOMMINISTRAZIONE(INTERINALI)</t>
  </si>
  <si>
    <t>COPERTURE ASSICURATIVE</t>
  </si>
  <si>
    <t>CONTRATTI DI COLLABORAZIONE COORDINATA E CONTINUATIVA</t>
  </si>
  <si>
    <t>INCARICHI LIBERO PROFESSIONALI/STUDIO/RICERCA/CONSULENZA</t>
  </si>
  <si>
    <t>CONTRATTI PER RESA SERVIZI/ADEMPIMENTI OBBLIGATORI PER LEGGE</t>
  </si>
  <si>
    <t>ALTRE SPESE</t>
  </si>
  <si>
    <t>RETRIBUZIONI PERSONALE  A TEMPO DETERMINATO</t>
  </si>
  <si>
    <t>RETRIBUZIONI PERSONALE CON CONTRATTO DI FORMAZIONE E LAVORO</t>
  </si>
  <si>
    <t>INDENNITA' DI MISSIONE E TRASFERIMENTO</t>
  </si>
  <si>
    <t>CONTRIBUTI A CARICO DELL'AMM. PER FONDI PREV. COMPLEMENTARE</t>
  </si>
  <si>
    <t>CONTRIBUTI A CARICO DELL'AMM.NE SU COMP. FISSE E ACCESSORIE</t>
  </si>
  <si>
    <t>QUOTE ANNUE ACCANTONAMENTO TFR O ALTRA IND. FINE SERVIZIO</t>
  </si>
  <si>
    <t>IRAP</t>
  </si>
  <si>
    <t>ONERI PER I CONTRATTI DI SOMMINISTRAZIONE(INTERINALI)</t>
  </si>
  <si>
    <t>COMPENSI PER PERSONALE LSU/LPU</t>
  </si>
  <si>
    <t>SOMME RIMBORSATE PER PERSONALE COMAND./FUORI RUOLO/IN CONV.</t>
  </si>
  <si>
    <t>SOMME RIMBORSATE ALLE UNIVERSITÀ PER INDENNITÀ DE MARIA</t>
  </si>
  <si>
    <t>ALTRE SOMME RIMBORSATE ALLE AMMINISTRAZIONI</t>
  </si>
  <si>
    <t>SOMME RICEVUTE DA U.E. E/O PRIVATI (-)</t>
  </si>
  <si>
    <t>RIMBORSI RICEVUTI PER PERS. COMAND./FUORI RUOLO/IN CONV. (-)</t>
  </si>
  <si>
    <t>ALTRI RIMBORSI RICEVUTI DALLE AMMINISTRAZIONI (-)</t>
  </si>
  <si>
    <t>ACCANTONAMENTI PER RINNOVI CONTRATTUALI</t>
  </si>
  <si>
    <t>COMPENSI AGGIUNTIVI PER LA DIRIGENZA MEDICA E VETERINARIA</t>
  </si>
  <si>
    <t>COMPENSI AGGIUNTIVI PER LA DIRIGENZA DEL RUOLO SANITARIO</t>
  </si>
  <si>
    <t>COMP.AGGIUNTIVI PERS.INFERM.CO E TECN.SAN.DI RADIOL.MED.</t>
  </si>
  <si>
    <t>Elenco istituzioni ed importi dei rimborsi effettuati</t>
  </si>
  <si>
    <t>P071 rimborsato ARCS comando Fichera Euro 2.361 rimborsato Regione Veneto comando Grohmann Euro 5.651 rimborsato convenzione ASUGI Di Lenardo Euro 948</t>
  </si>
  <si>
    <t>Elenco istituzioni ed importi dei rimborsi ricevuti</t>
  </si>
  <si>
    <t>P099 Ministero Interno Euro 7.855 convenzione ASUFC Di Luca Euro 2.494 progetti: ISPRA Euro 176 Ministero Ambiente Euro 76.498 Regione FVG Euro 39.412 ISPRA 20.234 ERSA Euro 17.356 Regione FVG Euro 12.193 Regione FVG Euro 9.145 Regione FVG 9.145     P090 rimborsato comando Regione FVG Euro 157.333 Comune Ronchi del Leg. Euro 5.239 e Regione FVG C.d.L. Tec.Prev. Euro 1.805                                                                                                                              P098 convenzione ACCREDIA Euro 50.809 progetti UE RERA HR Euro 2.550 ARPAE Euro 8.232 Regione Puglia Euro 5.458 Institute of Oceanography and Fisheries Euro 25.853 ZADAR COUNTY Euro 28.350 RRA Severne Primorske Euro 74.987 Regione Emilia R. 18.641</t>
  </si>
  <si>
    <t>T15 Fondo per la contrattazione integrativa</t>
  </si>
  <si>
    <t>Macrocategoria : PERSONALE NON DIRIGENTE</t>
  </si>
  <si>
    <t>Importo di competenza</t>
  </si>
  <si>
    <t>Entrata</t>
  </si>
  <si>
    <t>Uscita</t>
  </si>
  <si>
    <t>Fondo condizioni di lavoro e incarichi</t>
  </si>
  <si>
    <t>Risorse fisse aventi carattere di certezza e stabilità</t>
  </si>
  <si>
    <t>ART 80 C 2 CCNL 16-18 - UNICO IMPORTO CONSOLIDATO 2017</t>
  </si>
  <si>
    <t>ART 80 C3 L A CCNL 16-18 - INCREM 91,00 EURO DAL 31.12.2018</t>
  </si>
  <si>
    <t>ART 80 C 3 L C CCNL 16-18 - RIA E ASS. AD PERS. CESSATO</t>
  </si>
  <si>
    <t>totale Risorse fisse aventi carattere di certezza e stabilità Fondo cond. lav. e incar.</t>
  </si>
  <si>
    <t>697.979</t>
  </si>
  <si>
    <t>Decurtazioni</t>
  </si>
  <si>
    <t>ART 23 C 2 DLGS 75/2017 - DEC. FONDO RISPETTO LIMITE 2016</t>
  </si>
  <si>
    <t>totale Decurtazioni Fondo cond. lav. e incar.</t>
  </si>
  <si>
    <t>-20.361</t>
  </si>
  <si>
    <t>totale Fondo cond. lav. e incar.</t>
  </si>
  <si>
    <t>677.618</t>
  </si>
  <si>
    <t>Fondo premialità e fasce</t>
  </si>
  <si>
    <t>ART 81 C 2 CCNL 16-18 - UNICO IMPORTO CONSOLIDATO 2017</t>
  </si>
  <si>
    <t>ART 81 C 3 L A CCNL 16-18 - RIDET PER INCREM STIP CCNL</t>
  </si>
  <si>
    <t>totale Risorse fisse aventi carattere di certezza e stabilità Fondo premialità e fasce</t>
  </si>
  <si>
    <t>2.007.616</t>
  </si>
  <si>
    <t>Risorse variabili</t>
  </si>
  <si>
    <t>ART 81 C 4 L A CCNL 16-18 - RIS AGG REG (1,6% M.S. 1997)</t>
  </si>
  <si>
    <t>ART 113 DLGS 50/2016 - QUOTE INCENTIVI FUNZIONI TECNICHE</t>
  </si>
  <si>
    <t>ART 81 C 4 L D CCNL 16-18 - ALTRE SPEC. DISP. DI LEGGE</t>
  </si>
  <si>
    <t>ART 81 C 4 L E CCNL 16-18 - RIA CESS ANNO PREC MENS RESIDUE</t>
  </si>
  <si>
    <t>ALTRE RISORSE VARIABILI</t>
  </si>
  <si>
    <t>SOMME NON UTILIZZATE FONDO ANNO PRECEDENTE</t>
  </si>
  <si>
    <t>totale Risorse variabili Fondo premialità e fasce</t>
  </si>
  <si>
    <t>252.119</t>
  </si>
  <si>
    <t>totale Fondo premialità e fasce</t>
  </si>
  <si>
    <t>2.259.735</t>
  </si>
  <si>
    <t>Destinazioni erogate per prestazioni rese nell'anno di riferimento</t>
  </si>
  <si>
    <t>ART 80 C 6 1° P CCNL 16-18 - INCARICHI POS. E COORD.</t>
  </si>
  <si>
    <t>ART 80 C 6 L D CCNL 16-18 - VAL COM EX IND Q PROF E PROF SP</t>
  </si>
  <si>
    <t>ART 80 C 6 L A CCNL 16-18 - COMPENSI LAVORO STRAORDINARIO</t>
  </si>
  <si>
    <t>totale Destinazioni erogate per prestazioni rese nell'anno di riferimento Fondo cond. lav. e incar.</t>
  </si>
  <si>
    <t>554.686</t>
  </si>
  <si>
    <t>ART 81 C 6 1° P CCNL 16-18 - DIFF.LI PROGR. ECON. STORICHE</t>
  </si>
  <si>
    <t>ART 81 C 6 L A CCNL 16-18 - PERFORMANCE ORGANIZZATIVA</t>
  </si>
  <si>
    <t>ART 113 DLGS 50/2016 - INCENTIVI FUNZIONI TECNICHE</t>
  </si>
  <si>
    <t>ALTRI ISTITUTI NON COMPRESI FRA I PRECEDENTI</t>
  </si>
  <si>
    <t>totale Destinazioni erogate per prestazioni rese nell'anno di riferimento Fondo premialità e fasce</t>
  </si>
  <si>
    <t>1.865.570</t>
  </si>
  <si>
    <t>Scheda di Riconciliazione</t>
  </si>
  <si>
    <t>Voci di Spesa/Costo</t>
  </si>
  <si>
    <t>Importo Sico</t>
  </si>
  <si>
    <t>Importo Siope</t>
  </si>
  <si>
    <t>Importo Bilancio</t>
  </si>
  <si>
    <t>Nota</t>
  </si>
  <si>
    <t>Totale T12</t>
  </si>
  <si>
    <t>8707851</t>
  </si>
  <si>
    <t>15785047</t>
  </si>
  <si>
    <t>CONTI BILANCIO MASTRI 410 420 430 (ESCLUSO CONTO 430.800.90) 440 (ESCLUSO CONTO 440.800.90) C60 CONTI 450.150 450.200 450.900.10 RELATIVI AI COSTI DEL PERSONALE DIVISI PER RUOLO COMPRESI ORGANI DIRETTIVI OIV ONERI SOCIALI TEMPO DET. E SOMMINISTRATI</t>
  </si>
  <si>
    <t>Totale T13</t>
  </si>
  <si>
    <t>2972078</t>
  </si>
  <si>
    <t>Assegno T14</t>
  </si>
  <si>
    <t>48823</t>
  </si>
  <si>
    <t>TOTALE PARZIALE</t>
  </si>
  <si>
    <t>11728752</t>
  </si>
  <si>
    <t xml:space="preserve">L010 - GESTIONE MENSE </t>
  </si>
  <si>
    <t>NESSUN SERVIZIO MENSA</t>
  </si>
  <si>
    <t>L011 - EROGAZIONE BUONI PASTO</t>
  </si>
  <si>
    <t>57938</t>
  </si>
  <si>
    <t>CONTO BILANCIO 315.300 EURO 74.976 DETRATTO EURO 17.038  CONTO 650.100.10 QUOTA CARICO DIP.</t>
  </si>
  <si>
    <t>L107 - COPERTURE ASSICURATIVE</t>
  </si>
  <si>
    <t>57366</t>
  </si>
  <si>
    <t>112271</t>
  </si>
  <si>
    <t>CONTO BILANCIO 465.400 COMPRENDE TUTTE LE POLIZZE ASSICURATIVE ENTE (DETRATTI EURO 54.905)</t>
  </si>
  <si>
    <t>L108 - CONTRATTI DI COLLABORAZIONE COORDINATA E CONTINUATIVA</t>
  </si>
  <si>
    <t>COMPRENSIVO COSTO OIV EURO 7.000 NON RILEVABILE PER C.A.</t>
  </si>
  <si>
    <t>L109 - INCARICHI LIBERO PROFESSIONALI/STUDIO/RICERCA/CONSULENZA</t>
  </si>
  <si>
    <t>CONTO BILANCIO 465.200 NESSUN INCARICO AFFIDATO</t>
  </si>
  <si>
    <t>P015 - RETRIBUZIONI PERSONALE  A TEMPO DETERMINATO</t>
  </si>
  <si>
    <t>128543</t>
  </si>
  <si>
    <t>COSTO PERSONALE A TEMPO DETERMINATO DIRIGENTE RUOLO PROFESSIONALE E DIRIGENTE RUOLO AMMINISTRATIVO GIA COMPRESI NEI CONTI BILANCIO MASTRO 420 E 440</t>
  </si>
  <si>
    <t>P035 - CONTRIBUTI A CARICO DELL'AMM. PER FONDI PREV. COMPLEMENTARE</t>
  </si>
  <si>
    <t>8881</t>
  </si>
  <si>
    <t>CONTI BILANCIO 410.700.20 410.700.30 430.700.20 440.700.20 COMPRENSIVI DI TUTTI GLI ONERI SOCIALI DEL PERSONALE</t>
  </si>
  <si>
    <t>P055 - CONTRIBUTI A CARICO DELL'AMM.NE SU COMP. FISSE E ACCESSORIE</t>
  </si>
  <si>
    <t>3153013</t>
  </si>
  <si>
    <t>CONTI BILANCIO 410.700 420.700 430.700 440.700</t>
  </si>
  <si>
    <t>P058 - QUOTE ANNUE ACCANTONAMENTO TFR O ALTRA IND. FINE SERVIZIO</t>
  </si>
  <si>
    <t>ACCANTONAMENTO NON DOVUTO</t>
  </si>
  <si>
    <t>P061 - IRAP</t>
  </si>
  <si>
    <t>961557</t>
  </si>
  <si>
    <t>1011454</t>
  </si>
  <si>
    <t>CONTI BILANCIO 530.150 COMPRENSIVO IRAP ACCANTONAMENTO FONDI IRAP SOMMINISTRATI E IRAP COMANDI IN</t>
  </si>
  <si>
    <t>P062 - ONERI PER I CONTRATTI DI SOMMINISTRAZIONE(INTERINALI)</t>
  </si>
  <si>
    <t>711822</t>
  </si>
  <si>
    <t>SOTTOCONTI BILANCIO 430.100.30 430.100.40 430.700.30 430.700.40 440.100.30 440.100.40 440.700.30 440.700.40 (RICOMPRESI NEI MASTRI 430 E 440) COSTO PERSONALE RUOLO TECNICO E AMM.VO</t>
  </si>
  <si>
    <t>P065 - COMPENSI PER PERSONALE LSU/LPU</t>
  </si>
  <si>
    <t>NON PRESENTI</t>
  </si>
  <si>
    <t>P091 - ACCANTONAMENTI PER RINNOVI CONTRATTUALI</t>
  </si>
  <si>
    <t>257149</t>
  </si>
  <si>
    <t>SOTTOCONTI BILANCIO 487.200.10 EURO 42.105 E 487.200.20 EURO 215.044</t>
  </si>
  <si>
    <t>P092 - COMPENSI AGGIUNTIVI PER LA DIRIGENZA MEDICA E VETERINARIA</t>
  </si>
  <si>
    <t>NON REGIME ATTIVITA LIBERO PROFESSIONALE</t>
  </si>
  <si>
    <t>P093 - COMPENSI AGGIUNTIVI PER LA DIRIGENZA DEL RUOLO SANITARIO</t>
  </si>
  <si>
    <t>P094 - COMP.AGGIUNTIVI PERS.INFERM.CO E TECN.SAN.DI RADIOL.MED.</t>
  </si>
  <si>
    <t>NON FIGURE PROFESSIONALI NO REGIME LIBERO PROFESSIONALE</t>
  </si>
  <si>
    <t>SOMME RIMBORSATE ALLE AMMINISTRAZIONI PER SPESE DI PERSONALE
(sommatoria dei diversi rimborsi presenti in tabella 14)</t>
  </si>
  <si>
    <t>8960</t>
  </si>
  <si>
    <t>948</t>
  </si>
  <si>
    <t>LA DIFFERENZA E RICOMPRESA NEL TOTALE GENERALE COSTI PERSONALE RUOLOAMMINISTRATIVO COMPARTO PER EURO 8.012 E CONTO 465.470 PER EURO 948</t>
  </si>
  <si>
    <t>17073981</t>
  </si>
  <si>
    <t>17224807</t>
  </si>
  <si>
    <t>RIMBORSI RICEVUTI  DALLE AMMINISTRAZIONI PER SPESE DI PERSONALE  (a riduzione)
(sommatoria dei diversi rimborsi presenti in tabella 14)</t>
  </si>
  <si>
    <t>522956</t>
  </si>
  <si>
    <t>TOTALE GENERALE AL NETTO DEI RIMBORSI</t>
  </si>
  <si>
    <t>16551025</t>
  </si>
  <si>
    <t>16701851</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</si>
</sst>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9">
    <font>
      <sz val="10"/>
      <name val="Arial"/>
      <family val="0"/>
    </font>
    <font>
      <b/>
      <sz val="14"/>
      <name val="Arial"/>
      <family val="0"/>
    </font>
    <font>
      <b/>
      <sz val="10"/>
      <name val="Arial"/>
      <family val="0"/>
    </font>
    <font>
      <b/>
      <sz val="12"/>
      <name val="Arial"/>
      <family val="0"/>
    </font>
    <font>
      <sz val="12"/>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1" applyNumberFormat="0" applyAlignment="0" applyProtection="0"/>
    <xf numFmtId="0" fontId="25" fillId="0" borderId="2" applyNumberFormat="0" applyFill="0" applyAlignment="0" applyProtection="0"/>
    <xf numFmtId="0" fontId="26" fillId="21" borderId="3" applyNumberFormat="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7" fillId="28" borderId="1" applyNumberFormat="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0" fontId="28" fillId="29" borderId="0" applyNumberFormat="0" applyBorder="0" applyAlignment="0" applyProtection="0"/>
    <xf numFmtId="0" fontId="0" fillId="30" borderId="4" applyNumberFormat="0" applyFont="0" applyAlignment="0" applyProtection="0"/>
    <xf numFmtId="0" fontId="29" fillId="20" borderId="5" applyNumberFormat="0" applyAlignment="0" applyProtection="0"/>
    <xf numFmtId="9" fontId="0" fillId="0" borderId="0" applyNumberFormat="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31" borderId="0" applyNumberFormat="0" applyBorder="0" applyAlignment="0" applyProtection="0"/>
    <xf numFmtId="0" fontId="38" fillId="32" borderId="0" applyNumberFormat="0" applyBorder="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cellStyleXfs>
  <cellXfs count="12">
    <xf numFmtId="0" fontId="0" fillId="0" borderId="0" xfId="0" applyNumberFormat="1" applyFont="1" applyFill="1" applyBorder="1" applyAlignment="1">
      <alignment/>
    </xf>
    <xf numFmtId="0" fontId="1" fillId="0" borderId="0" xfId="0" applyNumberFormat="1" applyFont="1" applyFill="1" applyBorder="1" applyAlignment="1">
      <alignment/>
    </xf>
    <xf numFmtId="0" fontId="2" fillId="0" borderId="0" xfId="0" applyNumberFormat="1" applyFont="1" applyFill="1" applyBorder="1" applyAlignment="1">
      <alignment/>
    </xf>
    <xf numFmtId="0" fontId="3" fillId="0" borderId="0" xfId="0" applyNumberFormat="1" applyFont="1" applyFill="1" applyBorder="1" applyAlignment="1">
      <alignment/>
    </xf>
    <xf numFmtId="37" fontId="0" fillId="0" borderId="0" xfId="0" applyNumberFormat="1" applyFont="1" applyFill="1" applyBorder="1" applyAlignment="1">
      <alignment horizontal="right"/>
    </xf>
    <xf numFmtId="4" fontId="0" fillId="0" borderId="0" xfId="0" applyNumberFormat="1" applyFont="1" applyFill="1" applyBorder="1" applyAlignment="1">
      <alignment/>
    </xf>
    <xf numFmtId="37" fontId="2" fillId="0" borderId="0" xfId="0" applyNumberFormat="1" applyFont="1" applyFill="1" applyBorder="1" applyAlignment="1">
      <alignment/>
    </xf>
    <xf numFmtId="39" fontId="0" fillId="0" borderId="0" xfId="0" applyNumberFormat="1" applyFont="1" applyFill="1" applyBorder="1" applyAlignment="1">
      <alignment/>
    </xf>
    <xf numFmtId="39" fontId="2" fillId="0" borderId="0" xfId="0" applyNumberFormat="1" applyFont="1" applyFill="1" applyBorder="1" applyAlignment="1">
      <alignment/>
    </xf>
    <xf numFmtId="0" fontId="4" fillId="0" borderId="0" xfId="0" applyNumberFormat="1" applyFont="1" applyFill="1" applyBorder="1" applyAlignment="1">
      <alignment/>
    </xf>
    <xf numFmtId="0" fontId="2" fillId="0" borderId="0" xfId="0" applyNumberFormat="1" applyFont="1" applyFill="1" applyBorder="1" applyAlignment="1">
      <alignment/>
    </xf>
    <xf numFmtId="0" fontId="0" fillId="0" borderId="0" xfId="0" applyNumberFormat="1" applyFont="1" applyFill="1" applyBorder="1" applyAlignment="1">
      <alignment/>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31"/>
  <sheetViews>
    <sheetView tabSelected="1" zoomScalePageLayoutView="0" workbookViewId="0" topLeftCell="A1">
      <selection activeCell="A1" sqref="A1"/>
    </sheetView>
  </sheetViews>
  <sheetFormatPr defaultColWidth="9.140625" defaultRowHeight="12.75"/>
  <sheetData>
    <row r="1" ht="18">
      <c r="A1" s="1" t="s">
        <v>0</v>
      </c>
    </row>
    <row r="3" spans="1:3" ht="12.75">
      <c r="A3" s="2" t="s">
        <v>1</v>
      </c>
      <c r="C3" t="s">
        <v>2</v>
      </c>
    </row>
    <row r="4" spans="1:3" ht="12.75">
      <c r="A4" s="2" t="s">
        <v>3</v>
      </c>
      <c r="C4" t="s">
        <v>4</v>
      </c>
    </row>
    <row r="5" spans="1:3" ht="12.75">
      <c r="A5" s="2" t="s">
        <v>5</v>
      </c>
      <c r="C5" t="s">
        <v>6</v>
      </c>
    </row>
    <row r="6" spans="1:3" ht="12.75">
      <c r="A6" s="2" t="s">
        <v>7</v>
      </c>
      <c r="C6" t="s">
        <v>8</v>
      </c>
    </row>
    <row r="7" spans="1:3" ht="12.75">
      <c r="A7" s="2" t="s">
        <v>9</v>
      </c>
      <c r="C7" t="s">
        <v>10</v>
      </c>
    </row>
    <row r="9" spans="2:31" ht="12.75">
      <c r="B9" s="2" t="s">
        <v>11</v>
      </c>
      <c r="C9" s="2" t="s">
        <v>12</v>
      </c>
      <c r="D9" s="2" t="s">
        <v>13</v>
      </c>
      <c r="E9" s="2" t="s">
        <v>14</v>
      </c>
      <c r="F9" s="2" t="s">
        <v>15</v>
      </c>
      <c r="G9" s="2" t="s">
        <v>16</v>
      </c>
      <c r="H9" s="2" t="s">
        <v>17</v>
      </c>
      <c r="I9" s="2" t="s">
        <v>18</v>
      </c>
      <c r="J9" s="2" t="s">
        <v>19</v>
      </c>
      <c r="K9" s="2" t="s">
        <v>20</v>
      </c>
      <c r="L9" s="2" t="s">
        <v>21</v>
      </c>
      <c r="M9" s="2" t="s">
        <v>22</v>
      </c>
      <c r="N9" s="2" t="s">
        <v>23</v>
      </c>
      <c r="O9" s="2" t="s">
        <v>24</v>
      </c>
      <c r="P9" s="2" t="s">
        <v>25</v>
      </c>
      <c r="Q9" s="2" t="s">
        <v>26</v>
      </c>
      <c r="R9" s="2" t="s">
        <v>27</v>
      </c>
      <c r="S9" s="2" t="s">
        <v>28</v>
      </c>
      <c r="T9" s="2" t="s">
        <v>29</v>
      </c>
      <c r="U9" s="2" t="s">
        <v>30</v>
      </c>
      <c r="V9" s="2" t="s">
        <v>31</v>
      </c>
      <c r="W9" s="2" t="s">
        <v>32</v>
      </c>
      <c r="X9" s="2" t="s">
        <v>33</v>
      </c>
      <c r="Y9" s="2" t="s">
        <v>34</v>
      </c>
      <c r="Z9" s="2" t="s">
        <v>35</v>
      </c>
      <c r="AA9" s="2" t="s">
        <v>36</v>
      </c>
      <c r="AB9" s="2" t="s">
        <v>37</v>
      </c>
      <c r="AC9" s="2" t="s">
        <v>38</v>
      </c>
      <c r="AD9" s="2" t="s">
        <v>39</v>
      </c>
      <c r="AE9" s="2" t="s">
        <v>40</v>
      </c>
    </row>
    <row r="10" spans="1:31" ht="12.75">
      <c r="A10" s="2" t="s">
        <v>41</v>
      </c>
      <c r="C10" t="s">
        <v>42</v>
      </c>
      <c r="D10" t="s">
        <v>42</v>
      </c>
      <c r="E10" t="s">
        <v>42</v>
      </c>
      <c r="I10" t="s">
        <v>42</v>
      </c>
      <c r="J10" t="s">
        <v>42</v>
      </c>
      <c r="K10" t="s">
        <v>42</v>
      </c>
      <c r="M10" t="s">
        <v>42</v>
      </c>
      <c r="N10" t="s">
        <v>42</v>
      </c>
      <c r="O10" t="s">
        <v>42</v>
      </c>
      <c r="P10" t="s">
        <v>42</v>
      </c>
      <c r="Q10" t="s">
        <v>42</v>
      </c>
      <c r="R10" t="s">
        <v>42</v>
      </c>
      <c r="S10" t="s">
        <v>42</v>
      </c>
      <c r="T10" t="s">
        <v>42</v>
      </c>
      <c r="U10" t="s">
        <v>42</v>
      </c>
      <c r="W10" t="s">
        <v>42</v>
      </c>
      <c r="X10" t="s">
        <v>42</v>
      </c>
      <c r="Y10" t="s">
        <v>42</v>
      </c>
      <c r="Z10" t="s">
        <v>42</v>
      </c>
      <c r="AA10" t="s">
        <v>42</v>
      </c>
      <c r="AB10" t="s">
        <v>42</v>
      </c>
      <c r="AE10" t="s">
        <v>42</v>
      </c>
    </row>
    <row r="11" spans="1:31" ht="12.75">
      <c r="A11" s="2" t="s">
        <v>43</v>
      </c>
      <c r="C11" t="s">
        <v>42</v>
      </c>
      <c r="D11" t="s">
        <v>42</v>
      </c>
      <c r="I11" t="s">
        <v>42</v>
      </c>
      <c r="K11" t="s">
        <v>42</v>
      </c>
      <c r="M11" t="s">
        <v>42</v>
      </c>
      <c r="N11" t="s">
        <v>42</v>
      </c>
      <c r="O11" t="s">
        <v>42</v>
      </c>
      <c r="Q11" t="s">
        <v>42</v>
      </c>
      <c r="R11" t="s">
        <v>42</v>
      </c>
      <c r="S11" t="s">
        <v>42</v>
      </c>
      <c r="T11" t="s">
        <v>42</v>
      </c>
      <c r="U11" t="s">
        <v>42</v>
      </c>
      <c r="W11" t="s">
        <v>42</v>
      </c>
      <c r="X11" t="s">
        <v>42</v>
      </c>
      <c r="Y11" t="s">
        <v>42</v>
      </c>
      <c r="Z11" t="s">
        <v>42</v>
      </c>
      <c r="AA11" t="s">
        <v>42</v>
      </c>
      <c r="AB11" t="s">
        <v>42</v>
      </c>
      <c r="AE11" t="s">
        <v>42</v>
      </c>
    </row>
    <row r="12" spans="1:31" ht="12.75">
      <c r="A12" s="2" t="s">
        <v>44</v>
      </c>
      <c r="C12" t="s">
        <v>42</v>
      </c>
      <c r="D12" t="s">
        <v>42</v>
      </c>
      <c r="I12" t="s">
        <v>42</v>
      </c>
      <c r="K12" t="s">
        <v>42</v>
      </c>
      <c r="M12" t="s">
        <v>42</v>
      </c>
      <c r="N12" t="s">
        <v>42</v>
      </c>
      <c r="O12" t="s">
        <v>42</v>
      </c>
      <c r="Q12" t="s">
        <v>42</v>
      </c>
      <c r="R12" t="s">
        <v>42</v>
      </c>
      <c r="S12" t="s">
        <v>42</v>
      </c>
      <c r="T12" t="s">
        <v>42</v>
      </c>
      <c r="U12" t="s">
        <v>42</v>
      </c>
      <c r="W12" t="s">
        <v>42</v>
      </c>
      <c r="X12" t="s">
        <v>42</v>
      </c>
      <c r="Y12" t="s">
        <v>42</v>
      </c>
      <c r="Z12" t="s">
        <v>42</v>
      </c>
      <c r="AA12" t="s">
        <v>42</v>
      </c>
      <c r="AB12" t="s">
        <v>42</v>
      </c>
      <c r="AE12" t="s">
        <v>42</v>
      </c>
    </row>
    <row r="14" ht="18">
      <c r="A14" s="1" t="s">
        <v>45</v>
      </c>
    </row>
    <row r="15" ht="18">
      <c r="A15" s="1" t="s">
        <v>46</v>
      </c>
    </row>
    <row r="18" ht="15.75">
      <c r="A18" s="3" t="s">
        <v>47</v>
      </c>
    </row>
    <row r="20" spans="1:12" ht="12.75">
      <c r="A20" s="2" t="s">
        <v>11</v>
      </c>
      <c r="B20" s="2" t="s">
        <v>48</v>
      </c>
      <c r="C20" s="2" t="s">
        <v>49</v>
      </c>
      <c r="D20" s="2" t="s">
        <v>50</v>
      </c>
      <c r="E20" s="2" t="s">
        <v>51</v>
      </c>
      <c r="F20" s="2" t="s">
        <v>52</v>
      </c>
      <c r="G20" s="2" t="s">
        <v>53</v>
      </c>
      <c r="H20" s="2" t="s">
        <v>54</v>
      </c>
      <c r="I20" s="2" t="s">
        <v>55</v>
      </c>
      <c r="J20" s="2" t="s">
        <v>56</v>
      </c>
      <c r="K20" s="2" t="s">
        <v>57</v>
      </c>
      <c r="L20" s="2" t="s">
        <v>58</v>
      </c>
    </row>
    <row r="21" spans="1:12" ht="12.75">
      <c r="A21" s="2" t="s">
        <v>59</v>
      </c>
      <c r="B21" t="s">
        <v>60</v>
      </c>
      <c r="C21" t="s">
        <v>60</v>
      </c>
      <c r="D21" t="s">
        <v>60</v>
      </c>
      <c r="E21" t="s">
        <v>60</v>
      </c>
      <c r="F21" t="s">
        <v>60</v>
      </c>
      <c r="G21" t="s">
        <v>60</v>
      </c>
      <c r="H21" t="s">
        <v>60</v>
      </c>
      <c r="I21" t="s">
        <v>60</v>
      </c>
      <c r="J21" t="s">
        <v>60</v>
      </c>
      <c r="K21" t="s">
        <v>60</v>
      </c>
      <c r="L21" t="s">
        <v>60</v>
      </c>
    </row>
    <row r="23" spans="1:18" ht="12.75">
      <c r="A23" s="2" t="s">
        <v>11</v>
      </c>
      <c r="B23" s="2" t="s">
        <v>61</v>
      </c>
      <c r="C23" s="2" t="s">
        <v>62</v>
      </c>
      <c r="D23" s="2" t="s">
        <v>63</v>
      </c>
      <c r="E23" s="2" t="s">
        <v>64</v>
      </c>
      <c r="F23" s="2" t="s">
        <v>65</v>
      </c>
      <c r="G23" s="2" t="s">
        <v>66</v>
      </c>
      <c r="H23" s="2" t="s">
        <v>67</v>
      </c>
      <c r="I23" s="2" t="s">
        <v>68</v>
      </c>
      <c r="J23" s="2" t="s">
        <v>69</v>
      </c>
      <c r="K23" s="2" t="s">
        <v>70</v>
      </c>
      <c r="L23" s="2" t="s">
        <v>71</v>
      </c>
      <c r="M23" s="2" t="s">
        <v>72</v>
      </c>
      <c r="N23" s="2" t="s">
        <v>73</v>
      </c>
      <c r="O23" s="2" t="s">
        <v>74</v>
      </c>
      <c r="P23" s="2" t="s">
        <v>75</v>
      </c>
      <c r="Q23" s="2" t="s">
        <v>76</v>
      </c>
      <c r="R23" s="2" t="s">
        <v>77</v>
      </c>
    </row>
    <row r="24" spans="1:18" ht="12.75">
      <c r="A24" s="2" t="s">
        <v>59</v>
      </c>
      <c r="B24" t="s">
        <v>60</v>
      </c>
      <c r="C24" t="s">
        <v>78</v>
      </c>
      <c r="D24" t="s">
        <v>60</v>
      </c>
      <c r="E24" t="s">
        <v>60</v>
      </c>
      <c r="F24" t="s">
        <v>78</v>
      </c>
      <c r="G24" t="s">
        <v>60</v>
      </c>
      <c r="H24" t="s">
        <v>78</v>
      </c>
      <c r="I24" t="s">
        <v>60</v>
      </c>
      <c r="J24" t="s">
        <v>60</v>
      </c>
      <c r="K24" t="s">
        <v>60</v>
      </c>
      <c r="L24" t="s">
        <v>60</v>
      </c>
      <c r="M24" t="s">
        <v>60</v>
      </c>
      <c r="N24" t="s">
        <v>60</v>
      </c>
      <c r="O24" t="s">
        <v>60</v>
      </c>
      <c r="P24" t="s">
        <v>78</v>
      </c>
      <c r="Q24" t="s">
        <v>60</v>
      </c>
      <c r="R24" t="s">
        <v>60</v>
      </c>
    </row>
    <row r="26" ht="12.75">
      <c r="A26" s="2" t="s">
        <v>79</v>
      </c>
    </row>
    <row r="28" ht="12.75">
      <c r="A28" s="2" t="s">
        <v>80</v>
      </c>
    </row>
    <row r="29" ht="12.75">
      <c r="A29" s="2" t="s">
        <v>81</v>
      </c>
    </row>
    <row r="30" ht="12.75">
      <c r="A30" s="2" t="s">
        <v>82</v>
      </c>
    </row>
    <row r="31" ht="12.75">
      <c r="A31" s="2" t="s">
        <v>83</v>
      </c>
    </row>
  </sheetData>
  <sheetProtection/>
  <printOptions/>
  <pageMargins left="0.75" right="0.75" top="1" bottom="1" header="0.5" footer="0.5"/>
  <pageSetup fitToHeight="0" fitToWidth="0"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4:J37"/>
  <sheetViews>
    <sheetView zoomScalePageLayoutView="0" workbookViewId="0" topLeftCell="A1">
      <selection activeCell="A1" sqref="A1"/>
    </sheetView>
  </sheetViews>
  <sheetFormatPr defaultColWidth="9.140625" defaultRowHeight="12.75"/>
  <sheetData>
    <row r="4" ht="18">
      <c r="A4" s="1" t="s">
        <v>381</v>
      </c>
    </row>
    <row r="8" spans="1:10" ht="12.75">
      <c r="A8" s="2" t="s">
        <v>382</v>
      </c>
      <c r="B8" s="2" t="s">
        <v>383</v>
      </c>
      <c r="D8" s="2" t="s">
        <v>384</v>
      </c>
      <c r="F8" s="2" t="s">
        <v>385</v>
      </c>
      <c r="H8" s="2" t="s">
        <v>386</v>
      </c>
      <c r="J8" s="2" t="s">
        <v>387</v>
      </c>
    </row>
    <row r="9" spans="2:9" ht="12.75">
      <c r="B9" t="s">
        <v>388</v>
      </c>
      <c r="C9" t="s">
        <v>389</v>
      </c>
      <c r="D9" t="s">
        <v>388</v>
      </c>
      <c r="E9" t="s">
        <v>389</v>
      </c>
      <c r="F9" t="s">
        <v>388</v>
      </c>
      <c r="G9" t="s">
        <v>389</v>
      </c>
      <c r="H9" t="s">
        <v>388</v>
      </c>
      <c r="I9" t="s">
        <v>389</v>
      </c>
    </row>
    <row r="10" spans="1:10" ht="12.75">
      <c r="A10" t="s">
        <v>390</v>
      </c>
      <c r="B10" s="4">
        <v>1</v>
      </c>
      <c r="C10" s="4">
        <v>0</v>
      </c>
      <c r="D10" s="4">
        <v>0</v>
      </c>
      <c r="E10" s="4">
        <v>0</v>
      </c>
      <c r="F10" s="4">
        <v>0</v>
      </c>
      <c r="G10" s="4">
        <v>0</v>
      </c>
      <c r="H10" s="4">
        <f aca="true" t="shared" si="0" ref="H10:H36">B10+D10+F10</f>
        <v>1</v>
      </c>
      <c r="I10" s="4">
        <f aca="true" t="shared" si="1" ref="I10:I36">C10+E10+G10</f>
        <v>0</v>
      </c>
      <c r="J10" s="6">
        <f aca="true" t="shared" si="2" ref="J10:J36">H10+I10</f>
        <v>1</v>
      </c>
    </row>
    <row r="11" spans="1:10" ht="12.75">
      <c r="A11" t="s">
        <v>391</v>
      </c>
      <c r="B11" s="4">
        <v>0</v>
      </c>
      <c r="C11" s="4">
        <v>1</v>
      </c>
      <c r="D11" s="4">
        <v>0</v>
      </c>
      <c r="E11" s="4">
        <v>0</v>
      </c>
      <c r="F11" s="4">
        <v>0</v>
      </c>
      <c r="G11" s="4">
        <v>0</v>
      </c>
      <c r="H11" s="4">
        <f t="shared" si="0"/>
        <v>0</v>
      </c>
      <c r="I11" s="4">
        <f t="shared" si="1"/>
        <v>1</v>
      </c>
      <c r="J11" s="6">
        <f t="shared" si="2"/>
        <v>1</v>
      </c>
    </row>
    <row r="12" spans="1:10" ht="12.75">
      <c r="A12" t="s">
        <v>392</v>
      </c>
      <c r="B12" s="4">
        <v>1</v>
      </c>
      <c r="C12" s="4">
        <v>0</v>
      </c>
      <c r="D12" s="4">
        <v>0</v>
      </c>
      <c r="E12" s="4">
        <v>0</v>
      </c>
      <c r="F12" s="4">
        <v>0</v>
      </c>
      <c r="G12" s="4">
        <v>0</v>
      </c>
      <c r="H12" s="4">
        <f t="shared" si="0"/>
        <v>1</v>
      </c>
      <c r="I12" s="4">
        <f t="shared" si="1"/>
        <v>0</v>
      </c>
      <c r="J12" s="6">
        <f t="shared" si="2"/>
        <v>1</v>
      </c>
    </row>
    <row r="13" spans="1:10" ht="12.75">
      <c r="A13" t="s">
        <v>393</v>
      </c>
      <c r="B13" s="4">
        <v>0</v>
      </c>
      <c r="C13" s="4">
        <v>1</v>
      </c>
      <c r="D13" s="4">
        <v>0</v>
      </c>
      <c r="E13" s="4">
        <v>0</v>
      </c>
      <c r="F13" s="4">
        <v>0</v>
      </c>
      <c r="G13" s="4">
        <v>0</v>
      </c>
      <c r="H13" s="4">
        <f t="shared" si="0"/>
        <v>0</v>
      </c>
      <c r="I13" s="4">
        <f t="shared" si="1"/>
        <v>1</v>
      </c>
      <c r="J13" s="6">
        <f t="shared" si="2"/>
        <v>1</v>
      </c>
    </row>
    <row r="14" spans="1:10" ht="12.75">
      <c r="A14" t="s">
        <v>394</v>
      </c>
      <c r="B14" s="4">
        <v>0</v>
      </c>
      <c r="C14" s="4">
        <v>2</v>
      </c>
      <c r="D14" s="4">
        <v>0</v>
      </c>
      <c r="E14" s="4">
        <v>0</v>
      </c>
      <c r="F14" s="4">
        <v>0</v>
      </c>
      <c r="G14" s="4">
        <v>0</v>
      </c>
      <c r="H14" s="4">
        <f t="shared" si="0"/>
        <v>0</v>
      </c>
      <c r="I14" s="4">
        <f t="shared" si="1"/>
        <v>2</v>
      </c>
      <c r="J14" s="6">
        <f t="shared" si="2"/>
        <v>2</v>
      </c>
    </row>
    <row r="15" spans="1:10" ht="12.75">
      <c r="A15" t="s">
        <v>395</v>
      </c>
      <c r="B15" s="4">
        <v>1</v>
      </c>
      <c r="C15" s="4">
        <v>1</v>
      </c>
      <c r="D15" s="4">
        <v>0</v>
      </c>
      <c r="E15" s="4">
        <v>0</v>
      </c>
      <c r="F15" s="4">
        <v>0</v>
      </c>
      <c r="G15" s="4">
        <v>0</v>
      </c>
      <c r="H15" s="4">
        <f t="shared" si="0"/>
        <v>1</v>
      </c>
      <c r="I15" s="4">
        <f t="shared" si="1"/>
        <v>1</v>
      </c>
      <c r="J15" s="6">
        <f t="shared" si="2"/>
        <v>2</v>
      </c>
    </row>
    <row r="16" spans="1:10" ht="12.75">
      <c r="A16" t="s">
        <v>396</v>
      </c>
      <c r="B16" s="4">
        <v>3</v>
      </c>
      <c r="C16" s="4">
        <v>0</v>
      </c>
      <c r="D16" s="4">
        <v>0</v>
      </c>
      <c r="E16" s="4">
        <v>0</v>
      </c>
      <c r="F16" s="4">
        <v>0</v>
      </c>
      <c r="G16" s="4">
        <v>0</v>
      </c>
      <c r="H16" s="4">
        <f t="shared" si="0"/>
        <v>3</v>
      </c>
      <c r="I16" s="4">
        <f t="shared" si="1"/>
        <v>0</v>
      </c>
      <c r="J16" s="6">
        <f t="shared" si="2"/>
        <v>3</v>
      </c>
    </row>
    <row r="17" spans="1:10" ht="12.75">
      <c r="A17" t="s">
        <v>397</v>
      </c>
      <c r="B17" s="4">
        <v>1</v>
      </c>
      <c r="C17" s="4">
        <v>0</v>
      </c>
      <c r="D17" s="4">
        <v>0</v>
      </c>
      <c r="E17" s="4">
        <v>0</v>
      </c>
      <c r="F17" s="4">
        <v>0</v>
      </c>
      <c r="G17" s="4">
        <v>0</v>
      </c>
      <c r="H17" s="4">
        <f t="shared" si="0"/>
        <v>1</v>
      </c>
      <c r="I17" s="4">
        <f t="shared" si="1"/>
        <v>0</v>
      </c>
      <c r="J17" s="6">
        <f t="shared" si="2"/>
        <v>1</v>
      </c>
    </row>
    <row r="18" spans="1:10" ht="12.75">
      <c r="A18" t="s">
        <v>398</v>
      </c>
      <c r="B18" s="4">
        <v>1</v>
      </c>
      <c r="C18" s="4">
        <v>0</v>
      </c>
      <c r="D18" s="4">
        <v>0</v>
      </c>
      <c r="E18" s="4">
        <v>0</v>
      </c>
      <c r="F18" s="4">
        <v>0</v>
      </c>
      <c r="G18" s="4">
        <v>0</v>
      </c>
      <c r="H18" s="4">
        <f t="shared" si="0"/>
        <v>1</v>
      </c>
      <c r="I18" s="4">
        <f t="shared" si="1"/>
        <v>0</v>
      </c>
      <c r="J18" s="6">
        <f t="shared" si="2"/>
        <v>1</v>
      </c>
    </row>
    <row r="19" spans="1:10" ht="12.75">
      <c r="A19" t="s">
        <v>399</v>
      </c>
      <c r="B19" s="4">
        <v>0</v>
      </c>
      <c r="C19" s="4">
        <v>2</v>
      </c>
      <c r="D19" s="4">
        <v>0</v>
      </c>
      <c r="E19" s="4">
        <v>0</v>
      </c>
      <c r="F19" s="4">
        <v>0</v>
      </c>
      <c r="G19" s="4">
        <v>0</v>
      </c>
      <c r="H19" s="4">
        <f t="shared" si="0"/>
        <v>0</v>
      </c>
      <c r="I19" s="4">
        <f t="shared" si="1"/>
        <v>2</v>
      </c>
      <c r="J19" s="6">
        <f t="shared" si="2"/>
        <v>2</v>
      </c>
    </row>
    <row r="20" spans="1:10" ht="12.75">
      <c r="A20" t="s">
        <v>400</v>
      </c>
      <c r="B20" s="4">
        <v>7</v>
      </c>
      <c r="C20" s="4">
        <v>5</v>
      </c>
      <c r="D20" s="4">
        <v>0</v>
      </c>
      <c r="E20" s="4">
        <v>0</v>
      </c>
      <c r="F20" s="4">
        <v>0</v>
      </c>
      <c r="G20" s="4">
        <v>2</v>
      </c>
      <c r="H20" s="4">
        <f t="shared" si="0"/>
        <v>7</v>
      </c>
      <c r="I20" s="4">
        <f t="shared" si="1"/>
        <v>7</v>
      </c>
      <c r="J20" s="6">
        <f t="shared" si="2"/>
        <v>14</v>
      </c>
    </row>
    <row r="21" spans="1:10" ht="12.75">
      <c r="A21" t="s">
        <v>401</v>
      </c>
      <c r="B21" s="4">
        <v>4</v>
      </c>
      <c r="C21" s="4">
        <v>2</v>
      </c>
      <c r="D21" s="4">
        <v>0</v>
      </c>
      <c r="E21" s="4">
        <v>0</v>
      </c>
      <c r="F21" s="4">
        <v>0</v>
      </c>
      <c r="G21" s="4">
        <v>0</v>
      </c>
      <c r="H21" s="4">
        <f t="shared" si="0"/>
        <v>4</v>
      </c>
      <c r="I21" s="4">
        <f t="shared" si="1"/>
        <v>2</v>
      </c>
      <c r="J21" s="6">
        <f t="shared" si="2"/>
        <v>6</v>
      </c>
    </row>
    <row r="22" spans="1:10" ht="12.75">
      <c r="A22" t="s">
        <v>402</v>
      </c>
      <c r="B22" s="4">
        <v>32</v>
      </c>
      <c r="C22" s="4">
        <v>12</v>
      </c>
      <c r="D22" s="4">
        <v>0</v>
      </c>
      <c r="E22" s="4">
        <v>1</v>
      </c>
      <c r="F22" s="4">
        <v>0</v>
      </c>
      <c r="G22" s="4">
        <v>0</v>
      </c>
      <c r="H22" s="4">
        <f t="shared" si="0"/>
        <v>32</v>
      </c>
      <c r="I22" s="4">
        <f t="shared" si="1"/>
        <v>13</v>
      </c>
      <c r="J22" s="6">
        <f t="shared" si="2"/>
        <v>45</v>
      </c>
    </row>
    <row r="23" spans="1:10" ht="12.75">
      <c r="A23" t="s">
        <v>403</v>
      </c>
      <c r="B23" s="4">
        <v>2</v>
      </c>
      <c r="C23" s="4">
        <v>0</v>
      </c>
      <c r="D23" s="4">
        <v>0</v>
      </c>
      <c r="E23" s="4">
        <v>0</v>
      </c>
      <c r="F23" s="4">
        <v>0</v>
      </c>
      <c r="G23" s="4">
        <v>0</v>
      </c>
      <c r="H23" s="4">
        <f t="shared" si="0"/>
        <v>2</v>
      </c>
      <c r="I23" s="4">
        <f t="shared" si="1"/>
        <v>0</v>
      </c>
      <c r="J23" s="6">
        <f t="shared" si="2"/>
        <v>2</v>
      </c>
    </row>
    <row r="24" spans="1:10" ht="12.75">
      <c r="A24" t="s">
        <v>404</v>
      </c>
      <c r="B24" s="4">
        <v>3</v>
      </c>
      <c r="C24" s="4">
        <v>3</v>
      </c>
      <c r="D24" s="4">
        <v>0</v>
      </c>
      <c r="E24" s="4">
        <v>0</v>
      </c>
      <c r="F24" s="4">
        <v>0</v>
      </c>
      <c r="G24" s="4">
        <v>0</v>
      </c>
      <c r="H24" s="4">
        <f t="shared" si="0"/>
        <v>3</v>
      </c>
      <c r="I24" s="4">
        <f t="shared" si="1"/>
        <v>3</v>
      </c>
      <c r="J24" s="6">
        <f t="shared" si="2"/>
        <v>6</v>
      </c>
    </row>
    <row r="25" spans="1:10" ht="12.75">
      <c r="A25" t="s">
        <v>405</v>
      </c>
      <c r="B25" s="4">
        <v>3</v>
      </c>
      <c r="C25" s="4">
        <v>1</v>
      </c>
      <c r="D25" s="4">
        <v>0</v>
      </c>
      <c r="E25" s="4">
        <v>0</v>
      </c>
      <c r="F25" s="4">
        <v>0</v>
      </c>
      <c r="G25" s="4">
        <v>0</v>
      </c>
      <c r="H25" s="4">
        <f t="shared" si="0"/>
        <v>3</v>
      </c>
      <c r="I25" s="4">
        <f t="shared" si="1"/>
        <v>1</v>
      </c>
      <c r="J25" s="6">
        <f t="shared" si="2"/>
        <v>4</v>
      </c>
    </row>
    <row r="26" spans="1:10" ht="12.75">
      <c r="A26" t="s">
        <v>406</v>
      </c>
      <c r="B26" s="4">
        <v>16</v>
      </c>
      <c r="C26" s="4">
        <v>3</v>
      </c>
      <c r="D26" s="4">
        <v>0</v>
      </c>
      <c r="E26" s="4">
        <v>0</v>
      </c>
      <c r="F26" s="4">
        <v>0</v>
      </c>
      <c r="G26" s="4">
        <v>0</v>
      </c>
      <c r="H26" s="4">
        <f t="shared" si="0"/>
        <v>16</v>
      </c>
      <c r="I26" s="4">
        <f t="shared" si="1"/>
        <v>3</v>
      </c>
      <c r="J26" s="6">
        <f t="shared" si="2"/>
        <v>19</v>
      </c>
    </row>
    <row r="27" spans="1:10" ht="12.75">
      <c r="A27" t="s">
        <v>407</v>
      </c>
      <c r="B27" s="4">
        <v>44</v>
      </c>
      <c r="C27" s="4">
        <v>36</v>
      </c>
      <c r="D27" s="4">
        <v>3</v>
      </c>
      <c r="E27" s="4">
        <v>0</v>
      </c>
      <c r="F27" s="4">
        <v>2</v>
      </c>
      <c r="G27" s="4">
        <v>13</v>
      </c>
      <c r="H27" s="4">
        <f t="shared" si="0"/>
        <v>49</v>
      </c>
      <c r="I27" s="4">
        <f t="shared" si="1"/>
        <v>49</v>
      </c>
      <c r="J27" s="6">
        <f t="shared" si="2"/>
        <v>98</v>
      </c>
    </row>
    <row r="28" spans="1:10" ht="12.75">
      <c r="A28" t="s">
        <v>408</v>
      </c>
      <c r="B28" s="4">
        <v>16</v>
      </c>
      <c r="C28" s="4">
        <v>7</v>
      </c>
      <c r="D28" s="4">
        <v>0</v>
      </c>
      <c r="E28" s="4">
        <v>0</v>
      </c>
      <c r="F28" s="4">
        <v>1</v>
      </c>
      <c r="G28" s="4">
        <v>0</v>
      </c>
      <c r="H28" s="4">
        <f t="shared" si="0"/>
        <v>17</v>
      </c>
      <c r="I28" s="4">
        <f t="shared" si="1"/>
        <v>7</v>
      </c>
      <c r="J28" s="6">
        <f t="shared" si="2"/>
        <v>24</v>
      </c>
    </row>
    <row r="29" spans="1:10" ht="12.75">
      <c r="A29" t="s">
        <v>409</v>
      </c>
      <c r="B29" s="4">
        <v>3</v>
      </c>
      <c r="C29" s="4">
        <v>0</v>
      </c>
      <c r="D29" s="4">
        <v>1</v>
      </c>
      <c r="E29" s="4">
        <v>0</v>
      </c>
      <c r="F29" s="4">
        <v>0</v>
      </c>
      <c r="G29" s="4">
        <v>0</v>
      </c>
      <c r="H29" s="4">
        <f t="shared" si="0"/>
        <v>4</v>
      </c>
      <c r="I29" s="4">
        <f t="shared" si="1"/>
        <v>0</v>
      </c>
      <c r="J29" s="6">
        <f t="shared" si="2"/>
        <v>4</v>
      </c>
    </row>
    <row r="30" spans="1:10" ht="12.75">
      <c r="A30" t="s">
        <v>410</v>
      </c>
      <c r="B30" s="4">
        <v>2</v>
      </c>
      <c r="C30" s="4">
        <v>1</v>
      </c>
      <c r="D30" s="4">
        <v>0</v>
      </c>
      <c r="E30" s="4">
        <v>0</v>
      </c>
      <c r="F30" s="4">
        <v>0</v>
      </c>
      <c r="G30" s="4">
        <v>1</v>
      </c>
      <c r="H30" s="4">
        <f t="shared" si="0"/>
        <v>2</v>
      </c>
      <c r="I30" s="4">
        <f t="shared" si="1"/>
        <v>2</v>
      </c>
      <c r="J30" s="6">
        <f t="shared" si="2"/>
        <v>4</v>
      </c>
    </row>
    <row r="31" spans="1:10" ht="12.75">
      <c r="A31" t="s">
        <v>411</v>
      </c>
      <c r="B31" s="4">
        <v>6</v>
      </c>
      <c r="C31" s="4">
        <v>1</v>
      </c>
      <c r="D31" s="4">
        <v>0</v>
      </c>
      <c r="E31" s="4">
        <v>0</v>
      </c>
      <c r="F31" s="4">
        <v>0</v>
      </c>
      <c r="G31" s="4">
        <v>0</v>
      </c>
      <c r="H31" s="4">
        <f t="shared" si="0"/>
        <v>6</v>
      </c>
      <c r="I31" s="4">
        <f t="shared" si="1"/>
        <v>1</v>
      </c>
      <c r="J31" s="6">
        <f t="shared" si="2"/>
        <v>7</v>
      </c>
    </row>
    <row r="32" spans="1:10" ht="12.75">
      <c r="A32" t="s">
        <v>412</v>
      </c>
      <c r="B32" s="4">
        <v>0</v>
      </c>
      <c r="C32" s="4">
        <v>5</v>
      </c>
      <c r="D32" s="4">
        <v>0</v>
      </c>
      <c r="E32" s="4">
        <v>0</v>
      </c>
      <c r="F32" s="4">
        <v>0</v>
      </c>
      <c r="G32" s="4">
        <v>0</v>
      </c>
      <c r="H32" s="4">
        <f t="shared" si="0"/>
        <v>0</v>
      </c>
      <c r="I32" s="4">
        <f t="shared" si="1"/>
        <v>5</v>
      </c>
      <c r="J32" s="6">
        <f t="shared" si="2"/>
        <v>5</v>
      </c>
    </row>
    <row r="33" spans="1:10" ht="12.75">
      <c r="A33" t="s">
        <v>413</v>
      </c>
      <c r="B33" s="4">
        <v>3</v>
      </c>
      <c r="C33" s="4">
        <v>4</v>
      </c>
      <c r="D33" s="4">
        <v>0</v>
      </c>
      <c r="E33" s="4">
        <v>0</v>
      </c>
      <c r="F33" s="4">
        <v>0</v>
      </c>
      <c r="G33" s="4">
        <v>1</v>
      </c>
      <c r="H33" s="4">
        <f t="shared" si="0"/>
        <v>3</v>
      </c>
      <c r="I33" s="4">
        <f t="shared" si="1"/>
        <v>5</v>
      </c>
      <c r="J33" s="6">
        <f t="shared" si="2"/>
        <v>8</v>
      </c>
    </row>
    <row r="34" spans="1:10" ht="12.75">
      <c r="A34" t="s">
        <v>414</v>
      </c>
      <c r="B34" s="4">
        <v>1</v>
      </c>
      <c r="C34" s="4">
        <v>17</v>
      </c>
      <c r="D34" s="4">
        <v>0</v>
      </c>
      <c r="E34" s="4">
        <v>0</v>
      </c>
      <c r="F34" s="4">
        <v>0</v>
      </c>
      <c r="G34" s="4">
        <v>6</v>
      </c>
      <c r="H34" s="4">
        <f t="shared" si="0"/>
        <v>1</v>
      </c>
      <c r="I34" s="4">
        <f t="shared" si="1"/>
        <v>23</v>
      </c>
      <c r="J34" s="6">
        <f t="shared" si="2"/>
        <v>24</v>
      </c>
    </row>
    <row r="35" spans="1:10" ht="12.75">
      <c r="A35" t="s">
        <v>415</v>
      </c>
      <c r="B35" s="4">
        <v>2</v>
      </c>
      <c r="C35" s="4">
        <v>0</v>
      </c>
      <c r="D35" s="4">
        <v>0</v>
      </c>
      <c r="E35" s="4">
        <v>0</v>
      </c>
      <c r="F35" s="4">
        <v>0</v>
      </c>
      <c r="G35" s="4">
        <v>0</v>
      </c>
      <c r="H35" s="4">
        <f t="shared" si="0"/>
        <v>2</v>
      </c>
      <c r="I35" s="4">
        <f t="shared" si="1"/>
        <v>0</v>
      </c>
      <c r="J35" s="6">
        <f t="shared" si="2"/>
        <v>2</v>
      </c>
    </row>
    <row r="36" spans="1:10" ht="12.75">
      <c r="A36" t="s">
        <v>416</v>
      </c>
      <c r="B36" s="4">
        <v>3</v>
      </c>
      <c r="C36" s="4">
        <v>7</v>
      </c>
      <c r="D36" s="4">
        <v>0</v>
      </c>
      <c r="E36" s="4">
        <v>0</v>
      </c>
      <c r="F36" s="4">
        <v>0</v>
      </c>
      <c r="G36" s="4">
        <v>0</v>
      </c>
      <c r="H36" s="4">
        <f t="shared" si="0"/>
        <v>3</v>
      </c>
      <c r="I36" s="4">
        <f t="shared" si="1"/>
        <v>7</v>
      </c>
      <c r="J36" s="6">
        <f t="shared" si="2"/>
        <v>10</v>
      </c>
    </row>
    <row r="37" spans="1:10" ht="12.75">
      <c r="A37" s="2" t="s">
        <v>387</v>
      </c>
      <c r="B37" s="6">
        <f aca="true" t="shared" si="3" ref="B37:J37">SUM(B10:B36)</f>
        <v>155</v>
      </c>
      <c r="C37" s="6">
        <f t="shared" si="3"/>
        <v>111</v>
      </c>
      <c r="D37" s="6">
        <f t="shared" si="3"/>
        <v>4</v>
      </c>
      <c r="E37" s="6">
        <f t="shared" si="3"/>
        <v>1</v>
      </c>
      <c r="F37" s="6">
        <f t="shared" si="3"/>
        <v>3</v>
      </c>
      <c r="G37" s="6">
        <f t="shared" si="3"/>
        <v>23</v>
      </c>
      <c r="H37" s="6">
        <f t="shared" si="3"/>
        <v>162</v>
      </c>
      <c r="I37" s="6">
        <f t="shared" si="3"/>
        <v>135</v>
      </c>
      <c r="J37" s="6">
        <f t="shared" si="3"/>
        <v>297</v>
      </c>
    </row>
  </sheetData>
  <sheetProtection/>
  <printOptions/>
  <pageMargins left="0.75" right="0.75" top="1" bottom="1" header="0.5" footer="0.5"/>
  <pageSetup fitToHeight="0" fitToWidth="0"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O12"/>
  <sheetViews>
    <sheetView zoomScalePageLayoutView="0" workbookViewId="0" topLeftCell="A1">
      <selection activeCell="A1" sqref="A1"/>
    </sheetView>
  </sheetViews>
  <sheetFormatPr defaultColWidth="9.140625" defaultRowHeight="12.75"/>
  <sheetData>
    <row r="1" ht="18">
      <c r="A1" s="1" t="s">
        <v>417</v>
      </c>
    </row>
    <row r="5" spans="1:14" ht="12.75">
      <c r="A5" s="2" t="s">
        <v>418</v>
      </c>
      <c r="B5" s="2" t="s">
        <v>419</v>
      </c>
      <c r="F5" s="2" t="s">
        <v>420</v>
      </c>
      <c r="J5" s="2" t="s">
        <v>421</v>
      </c>
      <c r="L5" s="2" t="s">
        <v>422</v>
      </c>
      <c r="N5" s="2" t="s">
        <v>423</v>
      </c>
    </row>
    <row r="6" spans="2:8" ht="12.75">
      <c r="B6" t="s">
        <v>383</v>
      </c>
      <c r="D6" t="s">
        <v>424</v>
      </c>
      <c r="F6" t="s">
        <v>383</v>
      </c>
      <c r="H6" t="s">
        <v>424</v>
      </c>
    </row>
    <row r="7" spans="2:15" ht="12.75">
      <c r="B7" t="s">
        <v>425</v>
      </c>
      <c r="C7" t="s">
        <v>426</v>
      </c>
      <c r="D7" t="s">
        <v>427</v>
      </c>
      <c r="E7" t="s">
        <v>428</v>
      </c>
      <c r="F7" t="s">
        <v>388</v>
      </c>
      <c r="G7" t="s">
        <v>389</v>
      </c>
      <c r="H7" t="s">
        <v>388</v>
      </c>
      <c r="I7" t="s">
        <v>389</v>
      </c>
      <c r="J7" t="s">
        <v>388</v>
      </c>
      <c r="K7" t="s">
        <v>389</v>
      </c>
      <c r="L7" t="s">
        <v>388</v>
      </c>
      <c r="M7" t="s">
        <v>389</v>
      </c>
      <c r="N7" t="s">
        <v>429</v>
      </c>
      <c r="O7" t="s">
        <v>430</v>
      </c>
    </row>
    <row r="8" ht="12.75">
      <c r="A8" t="s">
        <v>431</v>
      </c>
    </row>
    <row r="9" ht="12.75">
      <c r="A9" t="s">
        <v>432</v>
      </c>
    </row>
    <row r="10" spans="1:15" ht="12.75">
      <c r="A10" t="s">
        <v>433</v>
      </c>
      <c r="B10" s="4">
        <v>36</v>
      </c>
      <c r="C10" s="4">
        <v>14</v>
      </c>
      <c r="D10" s="4">
        <v>0</v>
      </c>
      <c r="E10" s="4">
        <v>1</v>
      </c>
      <c r="F10" s="4">
        <v>0</v>
      </c>
      <c r="G10" s="4">
        <v>0</v>
      </c>
      <c r="H10" s="4">
        <v>0</v>
      </c>
      <c r="I10" s="4">
        <v>0</v>
      </c>
      <c r="J10" s="4">
        <v>0</v>
      </c>
      <c r="K10" s="4">
        <v>0</v>
      </c>
      <c r="L10" s="4">
        <v>0</v>
      </c>
      <c r="M10" s="4">
        <v>0</v>
      </c>
      <c r="N10" s="6">
        <f>B10+D10</f>
        <v>36</v>
      </c>
      <c r="O10" s="6">
        <f>C10+E10</f>
        <v>15</v>
      </c>
    </row>
    <row r="11" spans="1:15" ht="12.75">
      <c r="A11" t="s">
        <v>434</v>
      </c>
      <c r="B11" s="4">
        <v>7</v>
      </c>
      <c r="C11" s="4">
        <v>5</v>
      </c>
      <c r="D11" s="4">
        <v>0</v>
      </c>
      <c r="E11" s="4">
        <v>2</v>
      </c>
      <c r="F11" s="4">
        <v>0</v>
      </c>
      <c r="G11" s="4">
        <v>0</v>
      </c>
      <c r="H11" s="4">
        <v>0</v>
      </c>
      <c r="I11" s="4">
        <v>0</v>
      </c>
      <c r="J11" s="4">
        <v>0</v>
      </c>
      <c r="K11" s="4">
        <v>0</v>
      </c>
      <c r="L11" s="4">
        <v>0</v>
      </c>
      <c r="M11" s="4">
        <v>0</v>
      </c>
      <c r="N11" s="6">
        <f>B11+D11</f>
        <v>7</v>
      </c>
      <c r="O11" s="6">
        <f>C11+E11</f>
        <v>7</v>
      </c>
    </row>
    <row r="12" spans="1:15" ht="12.75">
      <c r="A12" s="2" t="s">
        <v>435</v>
      </c>
      <c r="B12" s="6">
        <f aca="true" t="shared" si="0" ref="B12:O12">SUM(B8:B11)</f>
        <v>43</v>
      </c>
      <c r="C12" s="6">
        <f t="shared" si="0"/>
        <v>19</v>
      </c>
      <c r="D12" s="6">
        <f t="shared" si="0"/>
        <v>0</v>
      </c>
      <c r="E12" s="6">
        <f t="shared" si="0"/>
        <v>3</v>
      </c>
      <c r="F12" s="6">
        <f t="shared" si="0"/>
        <v>0</v>
      </c>
      <c r="G12" s="6">
        <f t="shared" si="0"/>
        <v>0</v>
      </c>
      <c r="H12" s="6">
        <f t="shared" si="0"/>
        <v>0</v>
      </c>
      <c r="I12" s="6">
        <f t="shared" si="0"/>
        <v>0</v>
      </c>
      <c r="J12" s="6">
        <f t="shared" si="0"/>
        <v>0</v>
      </c>
      <c r="K12" s="6">
        <f t="shared" si="0"/>
        <v>0</v>
      </c>
      <c r="L12" s="6">
        <f t="shared" si="0"/>
        <v>0</v>
      </c>
      <c r="M12" s="6">
        <f t="shared" si="0"/>
        <v>0</v>
      </c>
      <c r="N12" s="6">
        <f t="shared" si="0"/>
        <v>43</v>
      </c>
      <c r="O12" s="6">
        <f t="shared" si="0"/>
        <v>22</v>
      </c>
    </row>
  </sheetData>
  <sheetProtection/>
  <printOptions/>
  <pageMargins left="0.75" right="0.75" top="1" bottom="1" header="0.5" footer="0.5"/>
  <pageSetup fitToHeight="0" fitToWidth="0"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8">
      <c r="A1" s="1" t="s">
        <v>436</v>
      </c>
    </row>
    <row r="3" ht="12.75">
      <c r="A3" t="s">
        <v>437</v>
      </c>
    </row>
  </sheetData>
  <sheetProtection/>
  <printOptions/>
  <pageMargins left="0.75" right="0.75" top="1" bottom="1" header="0.5" footer="0.5"/>
  <pageSetup fitToHeight="0" fitToWidth="0"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R21"/>
  <sheetViews>
    <sheetView zoomScalePageLayoutView="0" workbookViewId="0" topLeftCell="A1">
      <selection activeCell="A1" sqref="A1"/>
    </sheetView>
  </sheetViews>
  <sheetFormatPr defaultColWidth="9.140625" defaultRowHeight="12.75"/>
  <sheetData>
    <row r="1" ht="18">
      <c r="A1" s="1" t="s">
        <v>438</v>
      </c>
    </row>
    <row r="5" spans="1:18" ht="12.75">
      <c r="A5" s="2" t="s">
        <v>382</v>
      </c>
      <c r="B5" s="2" t="s">
        <v>439</v>
      </c>
      <c r="D5" s="2" t="s">
        <v>440</v>
      </c>
      <c r="F5" s="2" t="s">
        <v>441</v>
      </c>
      <c r="H5" s="2" t="s">
        <v>442</v>
      </c>
      <c r="J5" s="2" t="s">
        <v>443</v>
      </c>
      <c r="L5" s="2" t="s">
        <v>444</v>
      </c>
      <c r="N5" s="2" t="s">
        <v>445</v>
      </c>
      <c r="P5" s="2" t="s">
        <v>446</v>
      </c>
      <c r="R5" s="2" t="s">
        <v>387</v>
      </c>
    </row>
    <row r="6" spans="2:17" ht="12.75">
      <c r="B6" t="s">
        <v>388</v>
      </c>
      <c r="C6" t="s">
        <v>389</v>
      </c>
      <c r="D6" t="s">
        <v>388</v>
      </c>
      <c r="E6" t="s">
        <v>389</v>
      </c>
      <c r="F6" t="s">
        <v>388</v>
      </c>
      <c r="G6" t="s">
        <v>389</v>
      </c>
      <c r="H6" t="s">
        <v>388</v>
      </c>
      <c r="I6" t="s">
        <v>389</v>
      </c>
      <c r="J6" t="s">
        <v>388</v>
      </c>
      <c r="K6" t="s">
        <v>389</v>
      </c>
      <c r="L6" t="s">
        <v>388</v>
      </c>
      <c r="M6" t="s">
        <v>389</v>
      </c>
      <c r="N6" t="s">
        <v>388</v>
      </c>
      <c r="O6" t="s">
        <v>389</v>
      </c>
      <c r="P6" t="s">
        <v>388</v>
      </c>
      <c r="Q6" t="s">
        <v>389</v>
      </c>
    </row>
    <row r="7" spans="1:18" ht="12.75">
      <c r="A7" t="s">
        <v>400</v>
      </c>
      <c r="B7" s="4">
        <v>0</v>
      </c>
      <c r="C7" s="4">
        <v>0</v>
      </c>
      <c r="D7" s="4">
        <v>0</v>
      </c>
      <c r="E7" s="4">
        <v>1</v>
      </c>
      <c r="F7" s="4">
        <v>0</v>
      </c>
      <c r="G7" s="4">
        <v>0</v>
      </c>
      <c r="H7" s="4">
        <v>0</v>
      </c>
      <c r="I7" s="4">
        <v>1</v>
      </c>
      <c r="J7" s="4">
        <v>0</v>
      </c>
      <c r="K7" s="4">
        <v>1</v>
      </c>
      <c r="L7" s="4">
        <v>2</v>
      </c>
      <c r="M7" s="4">
        <v>0</v>
      </c>
      <c r="N7" s="4">
        <v>5</v>
      </c>
      <c r="O7" s="4">
        <v>4</v>
      </c>
      <c r="P7" s="4">
        <f aca="true" t="shared" si="0" ref="P7:P20">B7+D7+F7+H7+J7+L7+N7</f>
        <v>7</v>
      </c>
      <c r="Q7" s="4">
        <f aca="true" t="shared" si="1" ref="Q7:Q20">C7+E7+G7+I7+K7+M7+O7</f>
        <v>7</v>
      </c>
      <c r="R7" s="6">
        <f aca="true" t="shared" si="2" ref="R7:R20">P7+Q7</f>
        <v>14</v>
      </c>
    </row>
    <row r="8" spans="1:18" ht="12.75">
      <c r="A8" t="s">
        <v>401</v>
      </c>
      <c r="B8" s="4">
        <v>0</v>
      </c>
      <c r="C8" s="4">
        <v>0</v>
      </c>
      <c r="D8" s="4">
        <v>0</v>
      </c>
      <c r="E8" s="4">
        <v>0</v>
      </c>
      <c r="F8" s="4">
        <v>0</v>
      </c>
      <c r="G8" s="4">
        <v>0</v>
      </c>
      <c r="H8" s="4">
        <v>0</v>
      </c>
      <c r="I8" s="4">
        <v>0</v>
      </c>
      <c r="J8" s="4">
        <v>0</v>
      </c>
      <c r="K8" s="4">
        <v>0</v>
      </c>
      <c r="L8" s="4">
        <v>0</v>
      </c>
      <c r="M8" s="4">
        <v>2</v>
      </c>
      <c r="N8" s="4">
        <v>4</v>
      </c>
      <c r="O8" s="4">
        <v>0</v>
      </c>
      <c r="P8" s="4">
        <f t="shared" si="0"/>
        <v>4</v>
      </c>
      <c r="Q8" s="4">
        <f t="shared" si="1"/>
        <v>2</v>
      </c>
      <c r="R8" s="6">
        <f t="shared" si="2"/>
        <v>6</v>
      </c>
    </row>
    <row r="9" spans="1:18" ht="12.75">
      <c r="A9" t="s">
        <v>402</v>
      </c>
      <c r="B9" s="4">
        <v>0</v>
      </c>
      <c r="C9" s="4">
        <v>0</v>
      </c>
      <c r="D9" s="4">
        <v>3</v>
      </c>
      <c r="E9" s="4">
        <v>0</v>
      </c>
      <c r="F9" s="4">
        <v>3</v>
      </c>
      <c r="G9" s="4">
        <v>1</v>
      </c>
      <c r="H9" s="4">
        <v>1</v>
      </c>
      <c r="I9" s="4">
        <v>1</v>
      </c>
      <c r="J9" s="4">
        <v>2</v>
      </c>
      <c r="K9" s="4">
        <v>0</v>
      </c>
      <c r="L9" s="4">
        <v>3</v>
      </c>
      <c r="M9" s="4">
        <v>0</v>
      </c>
      <c r="N9" s="4">
        <v>20</v>
      </c>
      <c r="O9" s="4">
        <v>11</v>
      </c>
      <c r="P9" s="4">
        <f t="shared" si="0"/>
        <v>32</v>
      </c>
      <c r="Q9" s="4">
        <f t="shared" si="1"/>
        <v>13</v>
      </c>
      <c r="R9" s="6">
        <f t="shared" si="2"/>
        <v>45</v>
      </c>
    </row>
    <row r="10" spans="1:18" ht="12.75">
      <c r="A10" t="s">
        <v>406</v>
      </c>
      <c r="B10" s="4">
        <v>0</v>
      </c>
      <c r="C10" s="4">
        <v>0</v>
      </c>
      <c r="D10" s="4">
        <v>0</v>
      </c>
      <c r="E10" s="4">
        <v>0</v>
      </c>
      <c r="F10" s="4">
        <v>0</v>
      </c>
      <c r="G10" s="4">
        <v>0</v>
      </c>
      <c r="H10" s="4">
        <v>2</v>
      </c>
      <c r="I10" s="4">
        <v>2</v>
      </c>
      <c r="J10" s="4">
        <v>0</v>
      </c>
      <c r="K10" s="4">
        <v>0</v>
      </c>
      <c r="L10" s="4">
        <v>2</v>
      </c>
      <c r="M10" s="4">
        <v>1</v>
      </c>
      <c r="N10" s="4">
        <v>12</v>
      </c>
      <c r="O10" s="4">
        <v>0</v>
      </c>
      <c r="P10" s="4">
        <f t="shared" si="0"/>
        <v>16</v>
      </c>
      <c r="Q10" s="4">
        <f t="shared" si="1"/>
        <v>3</v>
      </c>
      <c r="R10" s="6">
        <f t="shared" si="2"/>
        <v>19</v>
      </c>
    </row>
    <row r="11" spans="1:18" ht="12.75">
      <c r="A11" t="s">
        <v>407</v>
      </c>
      <c r="B11" s="4">
        <v>7</v>
      </c>
      <c r="C11" s="4">
        <v>1</v>
      </c>
      <c r="D11" s="4">
        <v>9</v>
      </c>
      <c r="E11" s="4">
        <v>12</v>
      </c>
      <c r="F11" s="4">
        <v>16</v>
      </c>
      <c r="G11" s="4">
        <v>16</v>
      </c>
      <c r="H11" s="4">
        <v>0</v>
      </c>
      <c r="I11" s="4">
        <v>3</v>
      </c>
      <c r="J11" s="4">
        <v>12</v>
      </c>
      <c r="K11" s="4">
        <v>11</v>
      </c>
      <c r="L11" s="4">
        <v>4</v>
      </c>
      <c r="M11" s="4">
        <v>4</v>
      </c>
      <c r="N11" s="4">
        <v>1</v>
      </c>
      <c r="O11" s="4">
        <v>2</v>
      </c>
      <c r="P11" s="4">
        <f t="shared" si="0"/>
        <v>49</v>
      </c>
      <c r="Q11" s="4">
        <f t="shared" si="1"/>
        <v>49</v>
      </c>
      <c r="R11" s="6">
        <f t="shared" si="2"/>
        <v>98</v>
      </c>
    </row>
    <row r="12" spans="1:18" ht="12.75">
      <c r="A12" t="s">
        <v>408</v>
      </c>
      <c r="B12" s="4">
        <v>1</v>
      </c>
      <c r="C12" s="4">
        <v>2</v>
      </c>
      <c r="D12" s="4">
        <v>5</v>
      </c>
      <c r="E12" s="4">
        <v>2</v>
      </c>
      <c r="F12" s="4">
        <v>7</v>
      </c>
      <c r="G12" s="4">
        <v>3</v>
      </c>
      <c r="H12" s="4">
        <v>0</v>
      </c>
      <c r="I12" s="4">
        <v>0</v>
      </c>
      <c r="J12" s="4">
        <v>0</v>
      </c>
      <c r="K12" s="4">
        <v>0</v>
      </c>
      <c r="L12" s="4">
        <v>4</v>
      </c>
      <c r="M12" s="4">
        <v>0</v>
      </c>
      <c r="N12" s="4">
        <v>0</v>
      </c>
      <c r="O12" s="4">
        <v>0</v>
      </c>
      <c r="P12" s="4">
        <f t="shared" si="0"/>
        <v>17</v>
      </c>
      <c r="Q12" s="4">
        <f t="shared" si="1"/>
        <v>7</v>
      </c>
      <c r="R12" s="6">
        <f t="shared" si="2"/>
        <v>24</v>
      </c>
    </row>
    <row r="13" spans="1:18" ht="12.75">
      <c r="A13" t="s">
        <v>409</v>
      </c>
      <c r="B13" s="4">
        <v>0</v>
      </c>
      <c r="C13" s="4">
        <v>0</v>
      </c>
      <c r="D13" s="4">
        <v>1</v>
      </c>
      <c r="E13" s="4">
        <v>0</v>
      </c>
      <c r="F13" s="4">
        <v>0</v>
      </c>
      <c r="G13" s="4">
        <v>0</v>
      </c>
      <c r="H13" s="4">
        <v>1</v>
      </c>
      <c r="I13" s="4">
        <v>0</v>
      </c>
      <c r="J13" s="4">
        <v>1</v>
      </c>
      <c r="K13" s="4">
        <v>0</v>
      </c>
      <c r="L13" s="4">
        <v>1</v>
      </c>
      <c r="M13" s="4">
        <v>0</v>
      </c>
      <c r="N13" s="4">
        <v>0</v>
      </c>
      <c r="O13" s="4">
        <v>0</v>
      </c>
      <c r="P13" s="4">
        <f t="shared" si="0"/>
        <v>4</v>
      </c>
      <c r="Q13" s="4">
        <f t="shared" si="1"/>
        <v>0</v>
      </c>
      <c r="R13" s="6">
        <f t="shared" si="2"/>
        <v>4</v>
      </c>
    </row>
    <row r="14" spans="1:18" ht="12.75">
      <c r="A14" t="s">
        <v>410</v>
      </c>
      <c r="B14" s="4">
        <v>1</v>
      </c>
      <c r="C14" s="4">
        <v>0</v>
      </c>
      <c r="D14" s="4">
        <v>0</v>
      </c>
      <c r="E14" s="4">
        <v>0</v>
      </c>
      <c r="F14" s="4">
        <v>0</v>
      </c>
      <c r="G14" s="4">
        <v>1</v>
      </c>
      <c r="H14" s="4">
        <v>1</v>
      </c>
      <c r="I14" s="4">
        <v>0</v>
      </c>
      <c r="J14" s="4">
        <v>0</v>
      </c>
      <c r="K14" s="4">
        <v>1</v>
      </c>
      <c r="L14" s="4">
        <v>0</v>
      </c>
      <c r="M14" s="4">
        <v>0</v>
      </c>
      <c r="N14" s="4">
        <v>0</v>
      </c>
      <c r="O14" s="4">
        <v>0</v>
      </c>
      <c r="P14" s="4">
        <f t="shared" si="0"/>
        <v>2</v>
      </c>
      <c r="Q14" s="4">
        <f t="shared" si="1"/>
        <v>2</v>
      </c>
      <c r="R14" s="6">
        <f t="shared" si="2"/>
        <v>4</v>
      </c>
    </row>
    <row r="15" spans="1:18" ht="12.75">
      <c r="A15" t="s">
        <v>411</v>
      </c>
      <c r="B15" s="4">
        <v>3</v>
      </c>
      <c r="C15" s="4">
        <v>0</v>
      </c>
      <c r="D15" s="4">
        <v>0</v>
      </c>
      <c r="E15" s="4">
        <v>0</v>
      </c>
      <c r="F15" s="4">
        <v>2</v>
      </c>
      <c r="G15" s="4">
        <v>0</v>
      </c>
      <c r="H15" s="4">
        <v>0</v>
      </c>
      <c r="I15" s="4">
        <v>0</v>
      </c>
      <c r="J15" s="4">
        <v>1</v>
      </c>
      <c r="K15" s="4">
        <v>1</v>
      </c>
      <c r="L15" s="4">
        <v>0</v>
      </c>
      <c r="M15" s="4">
        <v>0</v>
      </c>
      <c r="N15" s="4">
        <v>0</v>
      </c>
      <c r="O15" s="4">
        <v>0</v>
      </c>
      <c r="P15" s="4">
        <f t="shared" si="0"/>
        <v>6</v>
      </c>
      <c r="Q15" s="4">
        <f t="shared" si="1"/>
        <v>1</v>
      </c>
      <c r="R15" s="6">
        <f t="shared" si="2"/>
        <v>7</v>
      </c>
    </row>
    <row r="16" spans="1:18" ht="12.75">
      <c r="A16" t="s">
        <v>412</v>
      </c>
      <c r="B16" s="4">
        <v>0</v>
      </c>
      <c r="C16" s="4">
        <v>0</v>
      </c>
      <c r="D16" s="4">
        <v>0</v>
      </c>
      <c r="E16" s="4">
        <v>0</v>
      </c>
      <c r="F16" s="4">
        <v>0</v>
      </c>
      <c r="G16" s="4">
        <v>0</v>
      </c>
      <c r="H16" s="4">
        <v>0</v>
      </c>
      <c r="I16" s="4">
        <v>0</v>
      </c>
      <c r="J16" s="4">
        <v>0</v>
      </c>
      <c r="K16" s="4">
        <v>2</v>
      </c>
      <c r="L16" s="4">
        <v>0</v>
      </c>
      <c r="M16" s="4">
        <v>0</v>
      </c>
      <c r="N16" s="4">
        <v>0</v>
      </c>
      <c r="O16" s="4">
        <v>3</v>
      </c>
      <c r="P16" s="4">
        <f t="shared" si="0"/>
        <v>0</v>
      </c>
      <c r="Q16" s="4">
        <f t="shared" si="1"/>
        <v>5</v>
      </c>
      <c r="R16" s="6">
        <f t="shared" si="2"/>
        <v>5</v>
      </c>
    </row>
    <row r="17" spans="1:18" ht="12.75">
      <c r="A17" t="s">
        <v>413</v>
      </c>
      <c r="B17" s="4">
        <v>0</v>
      </c>
      <c r="C17" s="4">
        <v>1</v>
      </c>
      <c r="D17" s="4">
        <v>0</v>
      </c>
      <c r="E17" s="4">
        <v>0</v>
      </c>
      <c r="F17" s="4">
        <v>1</v>
      </c>
      <c r="G17" s="4">
        <v>1</v>
      </c>
      <c r="H17" s="4">
        <v>0</v>
      </c>
      <c r="I17" s="4">
        <v>0</v>
      </c>
      <c r="J17" s="4">
        <v>0</v>
      </c>
      <c r="K17" s="4">
        <v>0</v>
      </c>
      <c r="L17" s="4">
        <v>1</v>
      </c>
      <c r="M17" s="4">
        <v>3</v>
      </c>
      <c r="N17" s="4">
        <v>1</v>
      </c>
      <c r="O17" s="4">
        <v>0</v>
      </c>
      <c r="P17" s="4">
        <f t="shared" si="0"/>
        <v>3</v>
      </c>
      <c r="Q17" s="4">
        <f t="shared" si="1"/>
        <v>5</v>
      </c>
      <c r="R17" s="6">
        <f t="shared" si="2"/>
        <v>8</v>
      </c>
    </row>
    <row r="18" spans="1:18" ht="12.75">
      <c r="A18" t="s">
        <v>414</v>
      </c>
      <c r="B18" s="4">
        <v>0</v>
      </c>
      <c r="C18" s="4">
        <v>4</v>
      </c>
      <c r="D18" s="4">
        <v>0</v>
      </c>
      <c r="E18" s="4">
        <v>1</v>
      </c>
      <c r="F18" s="4">
        <v>1</v>
      </c>
      <c r="G18" s="4">
        <v>5</v>
      </c>
      <c r="H18" s="4">
        <v>0</v>
      </c>
      <c r="I18" s="4">
        <v>1</v>
      </c>
      <c r="J18" s="4">
        <v>0</v>
      </c>
      <c r="K18" s="4">
        <v>1</v>
      </c>
      <c r="L18" s="4">
        <v>0</v>
      </c>
      <c r="M18" s="4">
        <v>11</v>
      </c>
      <c r="N18" s="4">
        <v>0</v>
      </c>
      <c r="O18" s="4">
        <v>0</v>
      </c>
      <c r="P18" s="4">
        <f t="shared" si="0"/>
        <v>1</v>
      </c>
      <c r="Q18" s="4">
        <f t="shared" si="1"/>
        <v>23</v>
      </c>
      <c r="R18" s="6">
        <f t="shared" si="2"/>
        <v>24</v>
      </c>
    </row>
    <row r="19" spans="1:18" ht="12.75">
      <c r="A19" t="s">
        <v>415</v>
      </c>
      <c r="B19" s="4">
        <v>1</v>
      </c>
      <c r="C19" s="4">
        <v>0</v>
      </c>
      <c r="D19" s="4">
        <v>0</v>
      </c>
      <c r="E19" s="4">
        <v>0</v>
      </c>
      <c r="F19" s="4">
        <v>0</v>
      </c>
      <c r="G19" s="4">
        <v>0</v>
      </c>
      <c r="H19" s="4">
        <v>0</v>
      </c>
      <c r="I19" s="4">
        <v>0</v>
      </c>
      <c r="J19" s="4">
        <v>0</v>
      </c>
      <c r="K19" s="4">
        <v>0</v>
      </c>
      <c r="L19" s="4">
        <v>1</v>
      </c>
      <c r="M19" s="4">
        <v>0</v>
      </c>
      <c r="N19" s="4">
        <v>0</v>
      </c>
      <c r="O19" s="4">
        <v>0</v>
      </c>
      <c r="P19" s="4">
        <f t="shared" si="0"/>
        <v>2</v>
      </c>
      <c r="Q19" s="4">
        <f t="shared" si="1"/>
        <v>0</v>
      </c>
      <c r="R19" s="6">
        <f t="shared" si="2"/>
        <v>2</v>
      </c>
    </row>
    <row r="20" spans="1:18" ht="12.75">
      <c r="A20" t="s">
        <v>416</v>
      </c>
      <c r="B20" s="4">
        <v>0</v>
      </c>
      <c r="C20" s="4">
        <v>0</v>
      </c>
      <c r="D20" s="4">
        <v>0</v>
      </c>
      <c r="E20" s="4">
        <v>1</v>
      </c>
      <c r="F20" s="4">
        <v>0</v>
      </c>
      <c r="G20" s="4">
        <v>1</v>
      </c>
      <c r="H20" s="4">
        <v>1</v>
      </c>
      <c r="I20" s="4">
        <v>3</v>
      </c>
      <c r="J20" s="4">
        <v>0</v>
      </c>
      <c r="K20" s="4">
        <v>1</v>
      </c>
      <c r="L20" s="4">
        <v>2</v>
      </c>
      <c r="M20" s="4">
        <v>1</v>
      </c>
      <c r="N20" s="4">
        <v>0</v>
      </c>
      <c r="O20" s="4">
        <v>0</v>
      </c>
      <c r="P20" s="4">
        <f t="shared" si="0"/>
        <v>3</v>
      </c>
      <c r="Q20" s="4">
        <f t="shared" si="1"/>
        <v>7</v>
      </c>
      <c r="R20" s="6">
        <f t="shared" si="2"/>
        <v>10</v>
      </c>
    </row>
    <row r="21" spans="1:18" ht="12.75">
      <c r="A21" s="2" t="s">
        <v>387</v>
      </c>
      <c r="B21" s="6">
        <f aca="true" t="shared" si="3" ref="B21:R21">SUM(B7:B20)</f>
        <v>13</v>
      </c>
      <c r="C21" s="6">
        <f t="shared" si="3"/>
        <v>8</v>
      </c>
      <c r="D21" s="6">
        <f t="shared" si="3"/>
        <v>18</v>
      </c>
      <c r="E21" s="6">
        <f t="shared" si="3"/>
        <v>17</v>
      </c>
      <c r="F21" s="6">
        <f t="shared" si="3"/>
        <v>30</v>
      </c>
      <c r="G21" s="6">
        <f t="shared" si="3"/>
        <v>28</v>
      </c>
      <c r="H21" s="6">
        <f t="shared" si="3"/>
        <v>6</v>
      </c>
      <c r="I21" s="6">
        <f t="shared" si="3"/>
        <v>11</v>
      </c>
      <c r="J21" s="6">
        <f t="shared" si="3"/>
        <v>16</v>
      </c>
      <c r="K21" s="6">
        <f t="shared" si="3"/>
        <v>18</v>
      </c>
      <c r="L21" s="6">
        <f t="shared" si="3"/>
        <v>20</v>
      </c>
      <c r="M21" s="6">
        <f t="shared" si="3"/>
        <v>22</v>
      </c>
      <c r="N21" s="6">
        <f t="shared" si="3"/>
        <v>43</v>
      </c>
      <c r="O21" s="6">
        <f t="shared" si="3"/>
        <v>20</v>
      </c>
      <c r="P21" s="6">
        <f t="shared" si="3"/>
        <v>146</v>
      </c>
      <c r="Q21" s="6">
        <f t="shared" si="3"/>
        <v>124</v>
      </c>
      <c r="R21" s="6">
        <f t="shared" si="3"/>
        <v>270</v>
      </c>
    </row>
  </sheetData>
  <sheetProtection/>
  <printOptions/>
  <pageMargins left="0.75" right="0.75" top="1" bottom="1" header="0.5" footer="0.5"/>
  <pageSetup fitToHeight="0" fitToWidth="0"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8">
      <c r="A1" s="1" t="s">
        <v>447</v>
      </c>
    </row>
    <row r="3" ht="12.75">
      <c r="A3" t="s">
        <v>437</v>
      </c>
    </row>
  </sheetData>
  <sheetProtection/>
  <printOptions/>
  <pageMargins left="0.75" right="0.75" top="1" bottom="1" header="0.5" footer="0.5"/>
  <pageSetup fitToHeight="0" fitToWidth="0"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1:E19"/>
  <sheetViews>
    <sheetView zoomScalePageLayoutView="0" workbookViewId="0" topLeftCell="A1">
      <selection activeCell="A1" sqref="A1"/>
    </sheetView>
  </sheetViews>
  <sheetFormatPr defaultColWidth="9.140625" defaultRowHeight="12.75"/>
  <sheetData>
    <row r="1" ht="18">
      <c r="A1" s="1" t="s">
        <v>448</v>
      </c>
    </row>
    <row r="5" spans="1:5" ht="12.75">
      <c r="A5" s="2" t="s">
        <v>449</v>
      </c>
      <c r="B5" s="2" t="s">
        <v>450</v>
      </c>
      <c r="C5" s="2" t="s">
        <v>451</v>
      </c>
      <c r="D5" s="2" t="s">
        <v>452</v>
      </c>
      <c r="E5" s="2" t="s">
        <v>105</v>
      </c>
    </row>
    <row r="6" spans="1:5" ht="12.75">
      <c r="A6" t="s">
        <v>453</v>
      </c>
      <c r="B6" t="s">
        <v>454</v>
      </c>
      <c r="C6" t="s">
        <v>455</v>
      </c>
      <c r="D6" s="4">
        <v>4</v>
      </c>
      <c r="E6" s="4">
        <v>4</v>
      </c>
    </row>
    <row r="7" spans="3:5" ht="12.75">
      <c r="C7" t="s">
        <v>456</v>
      </c>
      <c r="D7" s="4">
        <v>4</v>
      </c>
      <c r="E7" s="4">
        <v>4</v>
      </c>
    </row>
    <row r="8" spans="2:5" ht="12.75">
      <c r="B8" t="s">
        <v>457</v>
      </c>
      <c r="C8" t="s">
        <v>455</v>
      </c>
      <c r="D8" s="4">
        <v>7</v>
      </c>
      <c r="E8" s="4">
        <v>7</v>
      </c>
    </row>
    <row r="9" spans="3:5" ht="12.75">
      <c r="C9" t="s">
        <v>456</v>
      </c>
      <c r="D9" s="4">
        <v>7</v>
      </c>
      <c r="E9" s="4">
        <v>7</v>
      </c>
    </row>
    <row r="10" spans="2:5" ht="12.75">
      <c r="B10" t="s">
        <v>458</v>
      </c>
      <c r="C10" t="s">
        <v>459</v>
      </c>
      <c r="D10" s="4">
        <v>1</v>
      </c>
      <c r="E10" s="4">
        <v>1</v>
      </c>
    </row>
    <row r="11" spans="3:5" ht="12.75">
      <c r="C11" t="s">
        <v>460</v>
      </c>
      <c r="D11" s="4">
        <v>1</v>
      </c>
      <c r="E11" s="4">
        <v>1</v>
      </c>
    </row>
    <row r="12" spans="1:5" ht="12.75">
      <c r="A12" t="s">
        <v>461</v>
      </c>
      <c r="B12" t="s">
        <v>462</v>
      </c>
      <c r="C12" t="s">
        <v>455</v>
      </c>
      <c r="D12" s="4">
        <v>8</v>
      </c>
      <c r="E12" s="4">
        <v>8</v>
      </c>
    </row>
    <row r="13" spans="3:5" ht="12.75">
      <c r="C13" t="s">
        <v>456</v>
      </c>
      <c r="D13" s="4">
        <v>7</v>
      </c>
      <c r="E13" s="4">
        <v>7</v>
      </c>
    </row>
    <row r="14" spans="2:5" ht="12.75">
      <c r="B14" t="s">
        <v>463</v>
      </c>
      <c r="C14" t="s">
        <v>459</v>
      </c>
      <c r="D14" s="4">
        <v>4</v>
      </c>
      <c r="E14" s="4">
        <v>4</v>
      </c>
    </row>
    <row r="15" spans="3:5" ht="12.75">
      <c r="C15" t="s">
        <v>460</v>
      </c>
      <c r="D15" s="4">
        <v>4</v>
      </c>
      <c r="E15" s="4">
        <v>4</v>
      </c>
    </row>
    <row r="16" spans="1:5" ht="12.75">
      <c r="A16" t="s">
        <v>464</v>
      </c>
      <c r="B16" t="s">
        <v>465</v>
      </c>
      <c r="C16" t="s">
        <v>466</v>
      </c>
      <c r="D16" s="4">
        <v>2</v>
      </c>
      <c r="E16" s="4">
        <v>2</v>
      </c>
    </row>
    <row r="17" spans="3:5" ht="12.75">
      <c r="C17" t="s">
        <v>467</v>
      </c>
      <c r="D17" s="4">
        <v>7</v>
      </c>
      <c r="E17" s="4">
        <v>7</v>
      </c>
    </row>
    <row r="18" spans="2:5" ht="12.75">
      <c r="B18" t="s">
        <v>468</v>
      </c>
      <c r="C18" t="s">
        <v>467</v>
      </c>
      <c r="D18" s="4">
        <v>10</v>
      </c>
      <c r="E18" s="4">
        <v>10</v>
      </c>
    </row>
    <row r="19" spans="2:5" ht="12.75">
      <c r="B19" t="s">
        <v>469</v>
      </c>
      <c r="C19" t="s">
        <v>467</v>
      </c>
      <c r="D19" s="4">
        <v>4</v>
      </c>
      <c r="E19" s="4">
        <v>4</v>
      </c>
    </row>
  </sheetData>
  <sheetProtection/>
  <printOptions/>
  <pageMargins left="0.75" right="0.75" top="1" bottom="1" header="0.5" footer="0.5"/>
  <pageSetup fitToHeight="0" fitToWidth="0"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1:O15"/>
  <sheetViews>
    <sheetView zoomScalePageLayoutView="0" workbookViewId="0" topLeftCell="A1">
      <selection activeCell="A1" sqref="A1"/>
    </sheetView>
  </sheetViews>
  <sheetFormatPr defaultColWidth="9.140625" defaultRowHeight="12.75"/>
  <sheetData>
    <row r="1" ht="18">
      <c r="A1" s="1" t="s">
        <v>470</v>
      </c>
    </row>
    <row r="5" spans="1:14" ht="12.75">
      <c r="A5" s="2" t="s">
        <v>471</v>
      </c>
      <c r="B5" s="2" t="s">
        <v>472</v>
      </c>
      <c r="D5" s="2" t="s">
        <v>473</v>
      </c>
      <c r="F5" s="2" t="s">
        <v>474</v>
      </c>
      <c r="H5" s="2" t="s">
        <v>162</v>
      </c>
      <c r="J5" s="2" t="s">
        <v>475</v>
      </c>
      <c r="L5" s="2" t="s">
        <v>476</v>
      </c>
      <c r="N5" s="2" t="s">
        <v>477</v>
      </c>
    </row>
    <row r="6" spans="2:15" ht="12.75">
      <c r="B6" t="s">
        <v>388</v>
      </c>
      <c r="C6" t="s">
        <v>389</v>
      </c>
      <c r="D6" t="s">
        <v>388</v>
      </c>
      <c r="E6" t="s">
        <v>389</v>
      </c>
      <c r="F6" t="s">
        <v>388</v>
      </c>
      <c r="G6" t="s">
        <v>389</v>
      </c>
      <c r="H6" t="s">
        <v>388</v>
      </c>
      <c r="I6" t="s">
        <v>389</v>
      </c>
      <c r="J6" t="s">
        <v>388</v>
      </c>
      <c r="K6" t="s">
        <v>389</v>
      </c>
      <c r="L6" t="s">
        <v>388</v>
      </c>
      <c r="M6" t="s">
        <v>389</v>
      </c>
      <c r="N6" t="s">
        <v>388</v>
      </c>
      <c r="O6" t="s">
        <v>389</v>
      </c>
    </row>
    <row r="7" spans="1:15" ht="12.75">
      <c r="A7" t="s">
        <v>97</v>
      </c>
      <c r="B7" s="7">
        <v>0</v>
      </c>
      <c r="C7" s="7">
        <v>0</v>
      </c>
      <c r="D7" s="7">
        <v>0</v>
      </c>
      <c r="E7" s="7">
        <v>0</v>
      </c>
      <c r="F7" s="7">
        <v>0</v>
      </c>
      <c r="G7" s="7">
        <v>0</v>
      </c>
      <c r="H7" s="7">
        <v>0</v>
      </c>
      <c r="I7" s="7">
        <v>0</v>
      </c>
      <c r="J7" s="7">
        <v>6</v>
      </c>
      <c r="K7" s="7">
        <v>6</v>
      </c>
      <c r="L7" s="7">
        <v>0</v>
      </c>
      <c r="M7" s="7">
        <v>0</v>
      </c>
      <c r="N7" s="7">
        <v>3</v>
      </c>
      <c r="O7" s="7">
        <v>2</v>
      </c>
    </row>
    <row r="8" spans="1:15" ht="12.75">
      <c r="A8" t="s">
        <v>98</v>
      </c>
      <c r="B8" s="7">
        <v>0</v>
      </c>
      <c r="C8" s="7">
        <v>0</v>
      </c>
      <c r="D8" s="7">
        <v>0</v>
      </c>
      <c r="E8" s="7">
        <v>0</v>
      </c>
      <c r="F8" s="7">
        <v>0.79</v>
      </c>
      <c r="G8" s="7">
        <v>0.21</v>
      </c>
      <c r="H8" s="7">
        <v>0</v>
      </c>
      <c r="I8" s="7">
        <v>0</v>
      </c>
      <c r="J8" s="7">
        <v>7</v>
      </c>
      <c r="K8" s="7">
        <v>6</v>
      </c>
      <c r="L8" s="7">
        <v>0</v>
      </c>
      <c r="M8" s="7">
        <v>0</v>
      </c>
      <c r="N8" s="7">
        <v>1</v>
      </c>
      <c r="O8" s="7">
        <v>0</v>
      </c>
    </row>
    <row r="9" spans="1:15" ht="12.75">
      <c r="A9" t="s">
        <v>99</v>
      </c>
      <c r="B9" s="7">
        <v>0</v>
      </c>
      <c r="C9" s="7">
        <v>0</v>
      </c>
      <c r="D9" s="7">
        <v>0</v>
      </c>
      <c r="E9" s="7">
        <v>0</v>
      </c>
      <c r="F9" s="7">
        <v>0</v>
      </c>
      <c r="G9" s="7">
        <v>0</v>
      </c>
      <c r="H9" s="7">
        <v>0</v>
      </c>
      <c r="I9" s="7">
        <v>0</v>
      </c>
      <c r="J9" s="7">
        <v>32</v>
      </c>
      <c r="K9" s="7">
        <v>14</v>
      </c>
      <c r="L9" s="7">
        <v>0</v>
      </c>
      <c r="M9" s="7">
        <v>0</v>
      </c>
      <c r="N9" s="7">
        <v>16</v>
      </c>
      <c r="O9" s="7">
        <v>4</v>
      </c>
    </row>
    <row r="10" spans="1:15" ht="12.75">
      <c r="A10" t="s">
        <v>100</v>
      </c>
      <c r="B10" s="7">
        <v>0.75</v>
      </c>
      <c r="C10" s="7">
        <v>0</v>
      </c>
      <c r="D10" s="7">
        <v>0</v>
      </c>
      <c r="E10" s="7">
        <v>0</v>
      </c>
      <c r="F10" s="7">
        <v>0</v>
      </c>
      <c r="G10" s="7">
        <v>0</v>
      </c>
      <c r="H10" s="7">
        <v>0</v>
      </c>
      <c r="I10" s="7">
        <v>0</v>
      </c>
      <c r="J10" s="7">
        <v>2</v>
      </c>
      <c r="K10" s="7">
        <v>0</v>
      </c>
      <c r="L10" s="7">
        <v>0</v>
      </c>
      <c r="M10" s="7">
        <v>0</v>
      </c>
      <c r="N10" s="7">
        <v>2</v>
      </c>
      <c r="O10" s="7">
        <v>0</v>
      </c>
    </row>
    <row r="11" spans="1:15" ht="12.75">
      <c r="A11" t="s">
        <v>101</v>
      </c>
      <c r="B11" s="7">
        <v>0</v>
      </c>
      <c r="C11" s="7">
        <v>0</v>
      </c>
      <c r="D11" s="7">
        <v>0</v>
      </c>
      <c r="E11" s="7">
        <v>0</v>
      </c>
      <c r="F11" s="7">
        <v>0</v>
      </c>
      <c r="G11" s="7">
        <v>0</v>
      </c>
      <c r="H11" s="7">
        <v>0</v>
      </c>
      <c r="I11" s="7">
        <v>0</v>
      </c>
      <c r="J11" s="7">
        <v>5</v>
      </c>
      <c r="K11" s="7">
        <v>3</v>
      </c>
      <c r="L11" s="7">
        <v>0</v>
      </c>
      <c r="M11" s="7">
        <v>0</v>
      </c>
      <c r="N11" s="7">
        <v>2</v>
      </c>
      <c r="O11" s="7">
        <v>2</v>
      </c>
    </row>
    <row r="12" spans="1:15" ht="12.75">
      <c r="A12" t="s">
        <v>102</v>
      </c>
      <c r="B12" s="7">
        <v>0</v>
      </c>
      <c r="C12" s="7">
        <v>0</v>
      </c>
      <c r="D12" s="7">
        <v>0</v>
      </c>
      <c r="E12" s="7">
        <v>0</v>
      </c>
      <c r="F12" s="7">
        <v>7.52</v>
      </c>
      <c r="G12" s="7">
        <v>7.88</v>
      </c>
      <c r="H12" s="7">
        <v>0</v>
      </c>
      <c r="I12" s="7">
        <v>0</v>
      </c>
      <c r="J12" s="7">
        <v>89</v>
      </c>
      <c r="K12" s="7">
        <v>58</v>
      </c>
      <c r="L12" s="7">
        <v>0</v>
      </c>
      <c r="M12" s="7">
        <v>0</v>
      </c>
      <c r="N12" s="7">
        <v>15</v>
      </c>
      <c r="O12" s="7">
        <v>9</v>
      </c>
    </row>
    <row r="13" spans="1:15" ht="12.75">
      <c r="A13" t="s">
        <v>103</v>
      </c>
      <c r="B13" s="7">
        <v>0</v>
      </c>
      <c r="C13" s="7">
        <v>0.63</v>
      </c>
      <c r="D13" s="7">
        <v>0</v>
      </c>
      <c r="E13" s="7">
        <v>0</v>
      </c>
      <c r="F13" s="7">
        <v>0</v>
      </c>
      <c r="G13" s="7">
        <v>0</v>
      </c>
      <c r="H13" s="7">
        <v>0</v>
      </c>
      <c r="I13" s="7">
        <v>0</v>
      </c>
      <c r="J13" s="7">
        <v>0</v>
      </c>
      <c r="K13" s="7">
        <v>0</v>
      </c>
      <c r="L13" s="7">
        <v>0</v>
      </c>
      <c r="M13" s="7">
        <v>0</v>
      </c>
      <c r="N13" s="7">
        <v>0</v>
      </c>
      <c r="O13" s="7">
        <v>0</v>
      </c>
    </row>
    <row r="14" spans="1:15" ht="12.75">
      <c r="A14" t="s">
        <v>104</v>
      </c>
      <c r="B14" s="7">
        <v>0</v>
      </c>
      <c r="C14" s="7">
        <v>0</v>
      </c>
      <c r="D14" s="7">
        <v>0</v>
      </c>
      <c r="E14" s="7">
        <v>0</v>
      </c>
      <c r="F14" s="7">
        <v>1.1</v>
      </c>
      <c r="G14" s="7">
        <v>1.02</v>
      </c>
      <c r="H14" s="7">
        <v>0</v>
      </c>
      <c r="I14" s="7">
        <v>0</v>
      </c>
      <c r="J14" s="7">
        <v>5</v>
      </c>
      <c r="K14" s="7">
        <v>38</v>
      </c>
      <c r="L14" s="7">
        <v>0</v>
      </c>
      <c r="M14" s="7">
        <v>0</v>
      </c>
      <c r="N14" s="7">
        <v>0</v>
      </c>
      <c r="O14" s="7">
        <v>0</v>
      </c>
    </row>
    <row r="15" spans="1:15" ht="12.75">
      <c r="A15" s="2" t="s">
        <v>387</v>
      </c>
      <c r="B15" s="8">
        <f aca="true" t="shared" si="0" ref="B15:O15">SUM(B7:B14)</f>
        <v>0.75</v>
      </c>
      <c r="C15" s="8">
        <f t="shared" si="0"/>
        <v>0.63</v>
      </c>
      <c r="D15" s="8">
        <f t="shared" si="0"/>
        <v>0</v>
      </c>
      <c r="E15" s="8">
        <f t="shared" si="0"/>
        <v>0</v>
      </c>
      <c r="F15" s="8">
        <f t="shared" si="0"/>
        <v>9.409999999999998</v>
      </c>
      <c r="G15" s="8">
        <f t="shared" si="0"/>
        <v>9.11</v>
      </c>
      <c r="H15" s="8">
        <f t="shared" si="0"/>
        <v>0</v>
      </c>
      <c r="I15" s="8">
        <f t="shared" si="0"/>
        <v>0</v>
      </c>
      <c r="J15" s="8">
        <f t="shared" si="0"/>
        <v>146</v>
      </c>
      <c r="K15" s="8">
        <f t="shared" si="0"/>
        <v>125</v>
      </c>
      <c r="L15" s="8">
        <f t="shared" si="0"/>
        <v>0</v>
      </c>
      <c r="M15" s="8">
        <f t="shared" si="0"/>
        <v>0</v>
      </c>
      <c r="N15" s="8">
        <f t="shared" si="0"/>
        <v>39</v>
      </c>
      <c r="O15" s="8">
        <f t="shared" si="0"/>
        <v>17</v>
      </c>
    </row>
  </sheetData>
  <sheetProtection/>
  <printOptions/>
  <pageMargins left="0.75" right="0.75" top="1" bottom="1" header="0.5" footer="0.5"/>
  <pageSetup fitToHeight="0" fitToWidth="0"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1:I12"/>
  <sheetViews>
    <sheetView zoomScalePageLayoutView="0" workbookViewId="0" topLeftCell="A1">
      <selection activeCell="A1" sqref="A1"/>
    </sheetView>
  </sheetViews>
  <sheetFormatPr defaultColWidth="9.140625" defaultRowHeight="12.75"/>
  <sheetData>
    <row r="1" ht="18">
      <c r="A1" s="1" t="s">
        <v>478</v>
      </c>
    </row>
    <row r="5" spans="1:8" ht="12.75">
      <c r="A5" s="2" t="s">
        <v>479</v>
      </c>
      <c r="B5" s="2" t="s">
        <v>480</v>
      </c>
      <c r="D5" s="2" t="s">
        <v>481</v>
      </c>
      <c r="F5" s="2" t="s">
        <v>482</v>
      </c>
      <c r="H5" s="2" t="s">
        <v>483</v>
      </c>
    </row>
    <row r="6" spans="2:9" ht="12.75">
      <c r="B6" t="s">
        <v>388</v>
      </c>
      <c r="C6" t="s">
        <v>389</v>
      </c>
      <c r="D6" t="s">
        <v>388</v>
      </c>
      <c r="E6" t="s">
        <v>389</v>
      </c>
      <c r="F6" t="s">
        <v>388</v>
      </c>
      <c r="G6" t="s">
        <v>389</v>
      </c>
      <c r="H6" t="s">
        <v>388</v>
      </c>
      <c r="I6" t="s">
        <v>389</v>
      </c>
    </row>
    <row r="7" spans="1:9" ht="12.75">
      <c r="A7" s="2" t="s">
        <v>484</v>
      </c>
      <c r="B7" s="4">
        <v>0</v>
      </c>
      <c r="C7" s="4">
        <v>0</v>
      </c>
      <c r="D7" s="4">
        <v>0</v>
      </c>
      <c r="E7" s="4">
        <v>0</v>
      </c>
      <c r="F7" s="4">
        <v>0</v>
      </c>
      <c r="G7" s="4">
        <v>0</v>
      </c>
      <c r="H7" s="4">
        <v>0</v>
      </c>
      <c r="I7" s="4">
        <v>0</v>
      </c>
    </row>
    <row r="9" spans="1:5" ht="12.75">
      <c r="A9" s="2" t="s">
        <v>471</v>
      </c>
      <c r="E9" s="2" t="s">
        <v>485</v>
      </c>
    </row>
    <row r="10" spans="1:9" ht="12.75">
      <c r="A10" t="s">
        <v>103</v>
      </c>
      <c r="B10" s="4">
        <v>0</v>
      </c>
      <c r="C10" s="4">
        <v>1</v>
      </c>
      <c r="D10" s="4">
        <v>0</v>
      </c>
      <c r="E10" s="4">
        <v>0</v>
      </c>
      <c r="F10" s="4">
        <v>0</v>
      </c>
      <c r="G10" s="4">
        <v>0</v>
      </c>
      <c r="H10" s="4">
        <v>0</v>
      </c>
      <c r="I10" s="4">
        <v>0</v>
      </c>
    </row>
    <row r="11" spans="1:9" ht="12.75">
      <c r="A11" t="s">
        <v>100</v>
      </c>
      <c r="B11" s="4">
        <v>1</v>
      </c>
      <c r="C11" s="4">
        <v>0</v>
      </c>
      <c r="D11" s="4">
        <v>0</v>
      </c>
      <c r="E11" s="4">
        <v>0</v>
      </c>
      <c r="F11" s="4">
        <v>0</v>
      </c>
      <c r="G11" s="4">
        <v>0</v>
      </c>
      <c r="H11" s="4">
        <v>0</v>
      </c>
      <c r="I11" s="4">
        <v>0</v>
      </c>
    </row>
    <row r="12" spans="1:9" ht="12.75">
      <c r="A12" s="2" t="s">
        <v>486</v>
      </c>
      <c r="B12" s="6">
        <f aca="true" t="shared" si="0" ref="B12:I12">SUM(B10:B11)</f>
        <v>1</v>
      </c>
      <c r="C12" s="6">
        <f t="shared" si="0"/>
        <v>1</v>
      </c>
      <c r="D12" s="6">
        <f t="shared" si="0"/>
        <v>0</v>
      </c>
      <c r="E12" s="6">
        <f t="shared" si="0"/>
        <v>0</v>
      </c>
      <c r="F12" s="6">
        <f t="shared" si="0"/>
        <v>0</v>
      </c>
      <c r="G12" s="6">
        <f t="shared" si="0"/>
        <v>0</v>
      </c>
      <c r="H12" s="6">
        <f t="shared" si="0"/>
        <v>0</v>
      </c>
      <c r="I12" s="6">
        <f t="shared" si="0"/>
        <v>0</v>
      </c>
    </row>
  </sheetData>
  <sheetProtection/>
  <printOptions/>
  <pageMargins left="0.75" right="0.75" top="1" bottom="1" header="0.5" footer="0.5"/>
  <pageSetup fitToHeight="0" fitToWidth="0"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1:O11"/>
  <sheetViews>
    <sheetView zoomScalePageLayoutView="0" workbookViewId="0" topLeftCell="A1">
      <selection activeCell="A1" sqref="A1"/>
    </sheetView>
  </sheetViews>
  <sheetFormatPr defaultColWidth="9.140625" defaultRowHeight="12.75"/>
  <sheetData>
    <row r="1" ht="18">
      <c r="A1" s="1" t="s">
        <v>487</v>
      </c>
    </row>
    <row r="5" spans="1:14" ht="12.75">
      <c r="A5" s="2" t="s">
        <v>382</v>
      </c>
      <c r="B5" s="2" t="s">
        <v>488</v>
      </c>
      <c r="D5" s="2" t="s">
        <v>489</v>
      </c>
      <c r="F5" s="2" t="s">
        <v>490</v>
      </c>
      <c r="H5" s="2" t="s">
        <v>491</v>
      </c>
      <c r="J5" s="2" t="s">
        <v>492</v>
      </c>
      <c r="L5" s="2" t="s">
        <v>493</v>
      </c>
      <c r="N5" s="2" t="s">
        <v>494</v>
      </c>
    </row>
    <row r="6" spans="2:15" ht="12.75">
      <c r="B6" t="s">
        <v>388</v>
      </c>
      <c r="C6" t="s">
        <v>389</v>
      </c>
      <c r="D6" t="s">
        <v>388</v>
      </c>
      <c r="E6" t="s">
        <v>389</v>
      </c>
      <c r="F6" t="s">
        <v>388</v>
      </c>
      <c r="G6" t="s">
        <v>389</v>
      </c>
      <c r="H6" t="s">
        <v>388</v>
      </c>
      <c r="I6" t="s">
        <v>389</v>
      </c>
      <c r="J6" t="s">
        <v>388</v>
      </c>
      <c r="K6" t="s">
        <v>389</v>
      </c>
      <c r="L6" t="s">
        <v>388</v>
      </c>
      <c r="M6" t="s">
        <v>389</v>
      </c>
      <c r="N6" t="s">
        <v>388</v>
      </c>
      <c r="O6" t="s">
        <v>389</v>
      </c>
    </row>
    <row r="7" spans="1:15" ht="12.75">
      <c r="A7" t="s">
        <v>398</v>
      </c>
      <c r="B7" s="4">
        <v>1</v>
      </c>
      <c r="C7" s="4">
        <v>0</v>
      </c>
      <c r="D7" s="4">
        <v>0</v>
      </c>
      <c r="E7" s="4">
        <v>0</v>
      </c>
      <c r="F7" s="4">
        <v>0</v>
      </c>
      <c r="G7" s="4">
        <v>0</v>
      </c>
      <c r="H7" s="4">
        <v>0</v>
      </c>
      <c r="I7" s="4">
        <v>0</v>
      </c>
      <c r="J7" s="4">
        <v>0</v>
      </c>
      <c r="K7" s="4">
        <v>0</v>
      </c>
      <c r="L7" s="4">
        <v>0</v>
      </c>
      <c r="M7" s="4">
        <v>0</v>
      </c>
      <c r="N7" s="4">
        <v>0</v>
      </c>
      <c r="O7" s="4">
        <v>0</v>
      </c>
    </row>
    <row r="8" spans="1:15" ht="12.75">
      <c r="A8" t="s">
        <v>404</v>
      </c>
      <c r="B8" s="4">
        <v>0</v>
      </c>
      <c r="C8" s="4">
        <v>1</v>
      </c>
      <c r="D8" s="4">
        <v>0</v>
      </c>
      <c r="E8" s="4">
        <v>0</v>
      </c>
      <c r="F8" s="4">
        <v>0</v>
      </c>
      <c r="G8" s="4">
        <v>0</v>
      </c>
      <c r="H8" s="4">
        <v>0</v>
      </c>
      <c r="I8" s="4">
        <v>0</v>
      </c>
      <c r="J8" s="4">
        <v>0</v>
      </c>
      <c r="K8" s="4">
        <v>0</v>
      </c>
      <c r="L8" s="4">
        <v>0</v>
      </c>
      <c r="M8" s="4">
        <v>0</v>
      </c>
      <c r="N8" s="4">
        <v>0</v>
      </c>
      <c r="O8" s="4">
        <v>0</v>
      </c>
    </row>
    <row r="9" spans="1:15" ht="12.75">
      <c r="A9" t="s">
        <v>407</v>
      </c>
      <c r="B9" s="4">
        <v>0</v>
      </c>
      <c r="C9" s="4">
        <v>1</v>
      </c>
      <c r="D9" s="4">
        <v>0</v>
      </c>
      <c r="E9" s="4">
        <v>0</v>
      </c>
      <c r="F9" s="4">
        <v>0</v>
      </c>
      <c r="G9" s="4">
        <v>0</v>
      </c>
      <c r="H9" s="4">
        <v>0</v>
      </c>
      <c r="I9" s="4">
        <v>2</v>
      </c>
      <c r="J9" s="4">
        <v>0</v>
      </c>
      <c r="K9" s="4">
        <v>0</v>
      </c>
      <c r="L9" s="4">
        <v>0</v>
      </c>
      <c r="M9" s="4">
        <v>0</v>
      </c>
      <c r="N9" s="4">
        <v>0</v>
      </c>
      <c r="O9" s="4">
        <v>0</v>
      </c>
    </row>
    <row r="10" spans="1:15" ht="12.75">
      <c r="A10" t="s">
        <v>413</v>
      </c>
      <c r="B10" s="4">
        <v>0</v>
      </c>
      <c r="C10" s="4">
        <v>1</v>
      </c>
      <c r="D10" s="4">
        <v>0</v>
      </c>
      <c r="E10" s="4">
        <v>0</v>
      </c>
      <c r="F10" s="4">
        <v>0</v>
      </c>
      <c r="G10" s="4">
        <v>0</v>
      </c>
      <c r="H10" s="4">
        <v>1</v>
      </c>
      <c r="I10" s="4">
        <v>1</v>
      </c>
      <c r="J10" s="4">
        <v>0</v>
      </c>
      <c r="K10" s="4">
        <v>0</v>
      </c>
      <c r="L10" s="4">
        <v>0</v>
      </c>
      <c r="M10" s="4">
        <v>0</v>
      </c>
      <c r="N10" s="4">
        <v>0</v>
      </c>
      <c r="O10" s="4">
        <v>0</v>
      </c>
    </row>
    <row r="11" spans="1:15" ht="12.75">
      <c r="A11" s="2" t="s">
        <v>387</v>
      </c>
      <c r="B11" s="6">
        <f aca="true" t="shared" si="0" ref="B11:O11">SUM(B7:B10)</f>
        <v>1</v>
      </c>
      <c r="C11" s="6">
        <f t="shared" si="0"/>
        <v>3</v>
      </c>
      <c r="D11" s="6">
        <f t="shared" si="0"/>
        <v>0</v>
      </c>
      <c r="E11" s="6">
        <f t="shared" si="0"/>
        <v>0</v>
      </c>
      <c r="F11" s="6">
        <f t="shared" si="0"/>
        <v>0</v>
      </c>
      <c r="G11" s="6">
        <f t="shared" si="0"/>
        <v>0</v>
      </c>
      <c r="H11" s="6">
        <f t="shared" si="0"/>
        <v>1</v>
      </c>
      <c r="I11" s="6">
        <f t="shared" si="0"/>
        <v>3</v>
      </c>
      <c r="J11" s="6">
        <f t="shared" si="0"/>
        <v>0</v>
      </c>
      <c r="K11" s="6">
        <f t="shared" si="0"/>
        <v>0</v>
      </c>
      <c r="L11" s="6">
        <f t="shared" si="0"/>
        <v>0</v>
      </c>
      <c r="M11" s="6">
        <f t="shared" si="0"/>
        <v>0</v>
      </c>
      <c r="N11" s="6">
        <f t="shared" si="0"/>
        <v>0</v>
      </c>
      <c r="O11" s="6">
        <f t="shared" si="0"/>
        <v>0</v>
      </c>
    </row>
  </sheetData>
  <sheetProtection/>
  <printOptions/>
  <pageMargins left="0.75" right="0.75" top="1" bottom="1" header="0.5" footer="0.5"/>
  <pageSetup fitToHeight="0" fitToWidth="0"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8">
      <c r="A1" s="1" t="s">
        <v>495</v>
      </c>
    </row>
    <row r="3" ht="12.75">
      <c r="A3" t="s">
        <v>437</v>
      </c>
    </row>
  </sheetData>
  <sheetProtection/>
  <printOptions/>
  <pageMargins left="0.75" right="0.75" top="1" bottom="1" header="0.5" footer="0.5"/>
  <pageSetup fitToHeight="0" fitToWidth="0"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8">
      <c r="A1" s="1" t="s">
        <v>84</v>
      </c>
    </row>
    <row r="3" ht="12.75">
      <c r="A3" s="2" t="s">
        <v>85</v>
      </c>
    </row>
  </sheetData>
  <sheetProtection/>
  <printOptions/>
  <pageMargins left="0.75" right="0.75" top="1" bottom="1" header="0.5" footer="0.5"/>
  <pageSetup fitToHeight="0" fitToWidth="0"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1:T19"/>
  <sheetViews>
    <sheetView zoomScalePageLayoutView="0" workbookViewId="0" topLeftCell="A1">
      <selection activeCell="A1" sqref="A1"/>
    </sheetView>
  </sheetViews>
  <sheetFormatPr defaultColWidth="9.140625" defaultRowHeight="12.75"/>
  <sheetData>
    <row r="1" ht="18">
      <c r="A1" s="1" t="s">
        <v>496</v>
      </c>
    </row>
    <row r="5" spans="2:20" ht="12.75">
      <c r="B5" s="2" t="s">
        <v>497</v>
      </c>
      <c r="D5" s="2" t="s">
        <v>498</v>
      </c>
      <c r="F5" s="2" t="s">
        <v>499</v>
      </c>
      <c r="H5" s="2" t="s">
        <v>500</v>
      </c>
      <c r="J5" s="2" t="s">
        <v>501</v>
      </c>
      <c r="L5" s="2" t="s">
        <v>502</v>
      </c>
      <c r="N5" s="2" t="s">
        <v>503</v>
      </c>
      <c r="P5" s="2" t="s">
        <v>504</v>
      </c>
      <c r="R5" s="2" t="s">
        <v>505</v>
      </c>
      <c r="T5" s="2" t="s">
        <v>387</v>
      </c>
    </row>
    <row r="6" spans="1:19" ht="12.75">
      <c r="A6" s="2" t="s">
        <v>382</v>
      </c>
      <c r="B6" t="s">
        <v>388</v>
      </c>
      <c r="C6" t="s">
        <v>389</v>
      </c>
      <c r="D6" t="s">
        <v>388</v>
      </c>
      <c r="E6" t="s">
        <v>389</v>
      </c>
      <c r="F6" t="s">
        <v>388</v>
      </c>
      <c r="G6" t="s">
        <v>389</v>
      </c>
      <c r="H6" t="s">
        <v>388</v>
      </c>
      <c r="I6" t="s">
        <v>389</v>
      </c>
      <c r="J6" t="s">
        <v>388</v>
      </c>
      <c r="K6" t="s">
        <v>389</v>
      </c>
      <c r="L6" t="s">
        <v>388</v>
      </c>
      <c r="M6" t="s">
        <v>389</v>
      </c>
      <c r="N6" t="s">
        <v>388</v>
      </c>
      <c r="O6" t="s">
        <v>389</v>
      </c>
      <c r="P6" t="s">
        <v>388</v>
      </c>
      <c r="Q6" t="s">
        <v>389</v>
      </c>
      <c r="R6" t="s">
        <v>388</v>
      </c>
      <c r="S6" t="s">
        <v>389</v>
      </c>
    </row>
    <row r="7" spans="1:20" ht="12.75">
      <c r="A7" t="s">
        <v>392</v>
      </c>
      <c r="B7" s="4">
        <v>0</v>
      </c>
      <c r="C7" s="4">
        <v>0</v>
      </c>
      <c r="D7" s="4">
        <v>0</v>
      </c>
      <c r="E7" s="4">
        <v>0</v>
      </c>
      <c r="F7" s="4">
        <v>0</v>
      </c>
      <c r="G7" s="4">
        <v>0</v>
      </c>
      <c r="H7" s="4">
        <v>0</v>
      </c>
      <c r="I7" s="4">
        <v>0</v>
      </c>
      <c r="J7" s="4">
        <v>0</v>
      </c>
      <c r="K7" s="4">
        <v>0</v>
      </c>
      <c r="L7" s="4">
        <v>0</v>
      </c>
      <c r="M7" s="4">
        <v>0</v>
      </c>
      <c r="N7" s="4">
        <v>0</v>
      </c>
      <c r="O7" s="4">
        <v>0</v>
      </c>
      <c r="P7" s="4">
        <v>0</v>
      </c>
      <c r="Q7" s="4">
        <v>0</v>
      </c>
      <c r="R7" s="4">
        <v>0</v>
      </c>
      <c r="S7" s="4">
        <v>1</v>
      </c>
      <c r="T7" s="6">
        <f aca="true" t="shared" si="0" ref="T7:T18">SUM(B7:S7)</f>
        <v>1</v>
      </c>
    </row>
    <row r="8" spans="1:20" ht="12.75">
      <c r="A8" t="s">
        <v>398</v>
      </c>
      <c r="B8" s="4">
        <v>0</v>
      </c>
      <c r="C8" s="4">
        <v>0</v>
      </c>
      <c r="D8" s="4">
        <v>0</v>
      </c>
      <c r="E8" s="4">
        <v>0</v>
      </c>
      <c r="F8" s="4">
        <v>0</v>
      </c>
      <c r="G8" s="4">
        <v>0</v>
      </c>
      <c r="H8" s="4">
        <v>0</v>
      </c>
      <c r="I8" s="4">
        <v>0</v>
      </c>
      <c r="J8" s="4">
        <v>0</v>
      </c>
      <c r="K8" s="4">
        <v>0</v>
      </c>
      <c r="L8" s="4">
        <v>0</v>
      </c>
      <c r="M8" s="4">
        <v>0</v>
      </c>
      <c r="N8" s="4">
        <v>0</v>
      </c>
      <c r="O8" s="4">
        <v>0</v>
      </c>
      <c r="P8" s="4">
        <v>0</v>
      </c>
      <c r="Q8" s="4">
        <v>0</v>
      </c>
      <c r="R8" s="4">
        <v>1</v>
      </c>
      <c r="S8" s="4">
        <v>0</v>
      </c>
      <c r="T8" s="6">
        <f t="shared" si="0"/>
        <v>1</v>
      </c>
    </row>
    <row r="9" spans="1:20" ht="12.75">
      <c r="A9" t="s">
        <v>400</v>
      </c>
      <c r="B9" s="4">
        <v>3</v>
      </c>
      <c r="C9" s="4">
        <v>0</v>
      </c>
      <c r="D9" s="4">
        <v>0</v>
      </c>
      <c r="E9" s="4">
        <v>0</v>
      </c>
      <c r="F9" s="4">
        <v>0</v>
      </c>
      <c r="G9" s="4">
        <v>0</v>
      </c>
      <c r="H9" s="4">
        <v>0</v>
      </c>
      <c r="I9" s="4">
        <v>0</v>
      </c>
      <c r="J9" s="4">
        <v>0</v>
      </c>
      <c r="K9" s="4">
        <v>0</v>
      </c>
      <c r="L9" s="4">
        <v>0</v>
      </c>
      <c r="M9" s="4">
        <v>0</v>
      </c>
      <c r="N9" s="4">
        <v>0</v>
      </c>
      <c r="O9" s="4">
        <v>0</v>
      </c>
      <c r="P9" s="4">
        <v>0</v>
      </c>
      <c r="Q9" s="4">
        <v>0</v>
      </c>
      <c r="R9" s="4">
        <v>0</v>
      </c>
      <c r="S9" s="4">
        <v>0</v>
      </c>
      <c r="T9" s="6">
        <f t="shared" si="0"/>
        <v>3</v>
      </c>
    </row>
    <row r="10" spans="1:20" ht="12.75">
      <c r="A10" t="s">
        <v>401</v>
      </c>
      <c r="B10" s="4">
        <v>0</v>
      </c>
      <c r="C10" s="4">
        <v>0</v>
      </c>
      <c r="D10" s="4">
        <v>1</v>
      </c>
      <c r="E10" s="4">
        <v>0</v>
      </c>
      <c r="F10" s="4">
        <v>0</v>
      </c>
      <c r="G10" s="4">
        <v>0</v>
      </c>
      <c r="H10" s="4">
        <v>0</v>
      </c>
      <c r="I10" s="4">
        <v>0</v>
      </c>
      <c r="J10" s="4">
        <v>0</v>
      </c>
      <c r="K10" s="4">
        <v>0</v>
      </c>
      <c r="L10" s="4">
        <v>0</v>
      </c>
      <c r="M10" s="4">
        <v>0</v>
      </c>
      <c r="N10" s="4">
        <v>0</v>
      </c>
      <c r="O10" s="4">
        <v>0</v>
      </c>
      <c r="P10" s="4">
        <v>0</v>
      </c>
      <c r="Q10" s="4">
        <v>0</v>
      </c>
      <c r="R10" s="4">
        <v>0</v>
      </c>
      <c r="S10" s="4">
        <v>0</v>
      </c>
      <c r="T10" s="6">
        <f t="shared" si="0"/>
        <v>1</v>
      </c>
    </row>
    <row r="11" spans="1:20" ht="12.75">
      <c r="A11" t="s">
        <v>402</v>
      </c>
      <c r="B11" s="4">
        <v>1</v>
      </c>
      <c r="C11" s="4">
        <v>2</v>
      </c>
      <c r="D11" s="4">
        <v>1</v>
      </c>
      <c r="E11" s="4">
        <v>0</v>
      </c>
      <c r="F11" s="4">
        <v>0</v>
      </c>
      <c r="G11" s="4">
        <v>0</v>
      </c>
      <c r="H11" s="4">
        <v>0</v>
      </c>
      <c r="I11" s="4">
        <v>0</v>
      </c>
      <c r="J11" s="4">
        <v>0</v>
      </c>
      <c r="K11" s="4">
        <v>0</v>
      </c>
      <c r="L11" s="4">
        <v>0</v>
      </c>
      <c r="M11" s="4">
        <v>0</v>
      </c>
      <c r="N11" s="4">
        <v>0</v>
      </c>
      <c r="O11" s="4">
        <v>0</v>
      </c>
      <c r="P11" s="4">
        <v>0</v>
      </c>
      <c r="Q11" s="4">
        <v>0</v>
      </c>
      <c r="R11" s="4">
        <v>0</v>
      </c>
      <c r="S11" s="4">
        <v>0</v>
      </c>
      <c r="T11" s="6">
        <f t="shared" si="0"/>
        <v>4</v>
      </c>
    </row>
    <row r="12" spans="1:20" ht="12.75">
      <c r="A12" t="s">
        <v>404</v>
      </c>
      <c r="B12" s="4">
        <v>0</v>
      </c>
      <c r="C12" s="4">
        <v>0</v>
      </c>
      <c r="D12" s="4">
        <v>0</v>
      </c>
      <c r="E12" s="4">
        <v>0</v>
      </c>
      <c r="F12" s="4">
        <v>0</v>
      </c>
      <c r="G12" s="4">
        <v>0</v>
      </c>
      <c r="H12" s="4">
        <v>1</v>
      </c>
      <c r="I12" s="4">
        <v>0</v>
      </c>
      <c r="J12" s="4">
        <v>1</v>
      </c>
      <c r="K12" s="4">
        <v>0</v>
      </c>
      <c r="L12" s="4">
        <v>0</v>
      </c>
      <c r="M12" s="4">
        <v>0</v>
      </c>
      <c r="N12" s="4">
        <v>0</v>
      </c>
      <c r="O12" s="4">
        <v>0</v>
      </c>
      <c r="P12" s="4">
        <v>0</v>
      </c>
      <c r="Q12" s="4">
        <v>0</v>
      </c>
      <c r="R12" s="4">
        <v>0</v>
      </c>
      <c r="S12" s="4">
        <v>0</v>
      </c>
      <c r="T12" s="6">
        <f t="shared" si="0"/>
        <v>2</v>
      </c>
    </row>
    <row r="13" spans="1:20" ht="12.75">
      <c r="A13" t="s">
        <v>407</v>
      </c>
      <c r="B13" s="4">
        <v>1</v>
      </c>
      <c r="C13" s="4">
        <v>0</v>
      </c>
      <c r="D13" s="4">
        <v>1</v>
      </c>
      <c r="E13" s="4">
        <v>0</v>
      </c>
      <c r="F13" s="4">
        <v>0</v>
      </c>
      <c r="G13" s="4">
        <v>0</v>
      </c>
      <c r="H13" s="4">
        <v>0</v>
      </c>
      <c r="I13" s="4">
        <v>0</v>
      </c>
      <c r="J13" s="4">
        <v>0</v>
      </c>
      <c r="K13" s="4">
        <v>0</v>
      </c>
      <c r="L13" s="4">
        <v>0</v>
      </c>
      <c r="M13" s="4">
        <v>0</v>
      </c>
      <c r="N13" s="4">
        <v>0</v>
      </c>
      <c r="O13" s="4">
        <v>0</v>
      </c>
      <c r="P13" s="4">
        <v>1</v>
      </c>
      <c r="Q13" s="4">
        <v>1</v>
      </c>
      <c r="R13" s="4">
        <v>0</v>
      </c>
      <c r="S13" s="4">
        <v>0</v>
      </c>
      <c r="T13" s="6">
        <f t="shared" si="0"/>
        <v>4</v>
      </c>
    </row>
    <row r="14" spans="1:20" ht="12.75">
      <c r="A14" t="s">
        <v>409</v>
      </c>
      <c r="B14" s="4">
        <v>1</v>
      </c>
      <c r="C14" s="4">
        <v>0</v>
      </c>
      <c r="D14" s="4">
        <v>0</v>
      </c>
      <c r="E14" s="4">
        <v>0</v>
      </c>
      <c r="F14" s="4">
        <v>0</v>
      </c>
      <c r="G14" s="4">
        <v>0</v>
      </c>
      <c r="H14" s="4">
        <v>0</v>
      </c>
      <c r="I14" s="4">
        <v>0</v>
      </c>
      <c r="J14" s="4">
        <v>0</v>
      </c>
      <c r="K14" s="4">
        <v>0</v>
      </c>
      <c r="L14" s="4">
        <v>0</v>
      </c>
      <c r="M14" s="4">
        <v>0</v>
      </c>
      <c r="N14" s="4">
        <v>0</v>
      </c>
      <c r="O14" s="4">
        <v>0</v>
      </c>
      <c r="P14" s="4">
        <v>0</v>
      </c>
      <c r="Q14" s="4">
        <v>1</v>
      </c>
      <c r="R14" s="4">
        <v>0</v>
      </c>
      <c r="S14" s="4">
        <v>0</v>
      </c>
      <c r="T14" s="6">
        <f t="shared" si="0"/>
        <v>2</v>
      </c>
    </row>
    <row r="15" spans="1:20" ht="12.75">
      <c r="A15" t="s">
        <v>413</v>
      </c>
      <c r="B15" s="4">
        <v>0</v>
      </c>
      <c r="C15" s="4">
        <v>0</v>
      </c>
      <c r="D15" s="4">
        <v>0</v>
      </c>
      <c r="E15" s="4">
        <v>0</v>
      </c>
      <c r="F15" s="4">
        <v>0</v>
      </c>
      <c r="G15" s="4">
        <v>0</v>
      </c>
      <c r="H15" s="4">
        <v>0</v>
      </c>
      <c r="I15" s="4">
        <v>0</v>
      </c>
      <c r="J15" s="4">
        <v>0</v>
      </c>
      <c r="K15" s="4">
        <v>0</v>
      </c>
      <c r="L15" s="4">
        <v>0</v>
      </c>
      <c r="M15" s="4">
        <v>0</v>
      </c>
      <c r="N15" s="4">
        <v>0</v>
      </c>
      <c r="O15" s="4">
        <v>0</v>
      </c>
      <c r="P15" s="4">
        <v>0</v>
      </c>
      <c r="Q15" s="4">
        <v>0</v>
      </c>
      <c r="R15" s="4">
        <v>0</v>
      </c>
      <c r="S15" s="4">
        <v>1</v>
      </c>
      <c r="T15" s="6">
        <f t="shared" si="0"/>
        <v>1</v>
      </c>
    </row>
    <row r="16" spans="1:20" ht="12.75">
      <c r="A16" t="s">
        <v>414</v>
      </c>
      <c r="B16" s="4">
        <v>0</v>
      </c>
      <c r="C16" s="4">
        <v>0</v>
      </c>
      <c r="D16" s="4">
        <v>0</v>
      </c>
      <c r="E16" s="4">
        <v>0</v>
      </c>
      <c r="F16" s="4">
        <v>0</v>
      </c>
      <c r="G16" s="4">
        <v>0</v>
      </c>
      <c r="H16" s="4">
        <v>0</v>
      </c>
      <c r="I16" s="4">
        <v>0</v>
      </c>
      <c r="J16" s="4">
        <v>0</v>
      </c>
      <c r="K16" s="4">
        <v>1</v>
      </c>
      <c r="L16" s="4">
        <v>0</v>
      </c>
      <c r="M16" s="4">
        <v>0</v>
      </c>
      <c r="N16" s="4">
        <v>0</v>
      </c>
      <c r="O16" s="4">
        <v>0</v>
      </c>
      <c r="P16" s="4">
        <v>0</v>
      </c>
      <c r="Q16" s="4">
        <v>1</v>
      </c>
      <c r="R16" s="4">
        <v>0</v>
      </c>
      <c r="S16" s="4">
        <v>0</v>
      </c>
      <c r="T16" s="6">
        <f t="shared" si="0"/>
        <v>2</v>
      </c>
    </row>
    <row r="17" spans="1:20" ht="12.75">
      <c r="A17" t="s">
        <v>415</v>
      </c>
      <c r="B17" s="4">
        <v>0</v>
      </c>
      <c r="C17" s="4">
        <v>0</v>
      </c>
      <c r="D17" s="4">
        <v>1</v>
      </c>
      <c r="E17" s="4">
        <v>0</v>
      </c>
      <c r="F17" s="4">
        <v>0</v>
      </c>
      <c r="G17" s="4">
        <v>0</v>
      </c>
      <c r="H17" s="4">
        <v>0</v>
      </c>
      <c r="I17" s="4">
        <v>0</v>
      </c>
      <c r="J17" s="4">
        <v>0</v>
      </c>
      <c r="K17" s="4">
        <v>0</v>
      </c>
      <c r="L17" s="4">
        <v>0</v>
      </c>
      <c r="M17" s="4">
        <v>0</v>
      </c>
      <c r="N17" s="4">
        <v>0</v>
      </c>
      <c r="O17" s="4">
        <v>0</v>
      </c>
      <c r="P17" s="4">
        <v>0</v>
      </c>
      <c r="Q17" s="4">
        <v>0</v>
      </c>
      <c r="R17" s="4">
        <v>0</v>
      </c>
      <c r="S17" s="4">
        <v>0</v>
      </c>
      <c r="T17" s="6">
        <f t="shared" si="0"/>
        <v>1</v>
      </c>
    </row>
    <row r="18" spans="1:20" ht="12.75">
      <c r="A18" t="s">
        <v>416</v>
      </c>
      <c r="B18" s="4">
        <v>0</v>
      </c>
      <c r="C18" s="4">
        <v>0</v>
      </c>
      <c r="D18" s="4">
        <v>0</v>
      </c>
      <c r="E18" s="4">
        <v>0</v>
      </c>
      <c r="F18" s="4">
        <v>0</v>
      </c>
      <c r="G18" s="4">
        <v>0</v>
      </c>
      <c r="H18" s="4">
        <v>0</v>
      </c>
      <c r="I18" s="4">
        <v>0</v>
      </c>
      <c r="J18" s="4">
        <v>0</v>
      </c>
      <c r="K18" s="4">
        <v>0</v>
      </c>
      <c r="L18" s="4">
        <v>0</v>
      </c>
      <c r="M18" s="4">
        <v>0</v>
      </c>
      <c r="N18" s="4">
        <v>0</v>
      </c>
      <c r="O18" s="4">
        <v>0</v>
      </c>
      <c r="P18" s="4">
        <v>0</v>
      </c>
      <c r="Q18" s="4">
        <v>0</v>
      </c>
      <c r="R18" s="4">
        <v>0</v>
      </c>
      <c r="S18" s="4">
        <v>1</v>
      </c>
      <c r="T18" s="6">
        <f t="shared" si="0"/>
        <v>1</v>
      </c>
    </row>
    <row r="19" spans="1:20" ht="12.75">
      <c r="A19" s="2" t="s">
        <v>387</v>
      </c>
      <c r="B19" s="6">
        <f aca="true" t="shared" si="1" ref="B19:T19">SUM(B7:B18)</f>
        <v>6</v>
      </c>
      <c r="C19" s="6">
        <f t="shared" si="1"/>
        <v>2</v>
      </c>
      <c r="D19" s="6">
        <f t="shared" si="1"/>
        <v>4</v>
      </c>
      <c r="E19" s="6">
        <f t="shared" si="1"/>
        <v>0</v>
      </c>
      <c r="F19" s="6">
        <f t="shared" si="1"/>
        <v>0</v>
      </c>
      <c r="G19" s="6">
        <f t="shared" si="1"/>
        <v>0</v>
      </c>
      <c r="H19" s="6">
        <f t="shared" si="1"/>
        <v>1</v>
      </c>
      <c r="I19" s="6">
        <f t="shared" si="1"/>
        <v>0</v>
      </c>
      <c r="J19" s="6">
        <f t="shared" si="1"/>
        <v>1</v>
      </c>
      <c r="K19" s="6">
        <f t="shared" si="1"/>
        <v>1</v>
      </c>
      <c r="L19" s="6">
        <f t="shared" si="1"/>
        <v>0</v>
      </c>
      <c r="M19" s="6">
        <f t="shared" si="1"/>
        <v>0</v>
      </c>
      <c r="N19" s="6">
        <f t="shared" si="1"/>
        <v>0</v>
      </c>
      <c r="O19" s="6">
        <f t="shared" si="1"/>
        <v>0</v>
      </c>
      <c r="P19" s="6">
        <f t="shared" si="1"/>
        <v>1</v>
      </c>
      <c r="Q19" s="6">
        <f t="shared" si="1"/>
        <v>3</v>
      </c>
      <c r="R19" s="6">
        <f t="shared" si="1"/>
        <v>1</v>
      </c>
      <c r="S19" s="6">
        <f t="shared" si="1"/>
        <v>3</v>
      </c>
      <c r="T19" s="6">
        <f t="shared" si="1"/>
        <v>23</v>
      </c>
    </row>
  </sheetData>
  <sheetProtection/>
  <printOptions/>
  <pageMargins left="0.75" right="0.75" top="1" bottom="1" header="0.5" footer="0.5"/>
  <pageSetup fitToHeight="0" fitToWidth="0"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1:T14"/>
  <sheetViews>
    <sheetView zoomScalePageLayoutView="0" workbookViewId="0" topLeftCell="A1">
      <selection activeCell="A1" sqref="A1"/>
    </sheetView>
  </sheetViews>
  <sheetFormatPr defaultColWidth="9.140625" defaultRowHeight="12.75"/>
  <sheetData>
    <row r="1" ht="18">
      <c r="A1" s="1" t="s">
        <v>506</v>
      </c>
    </row>
    <row r="5" spans="2:20" ht="12.75">
      <c r="B5" s="2" t="s">
        <v>507</v>
      </c>
      <c r="D5" s="2" t="s">
        <v>505</v>
      </c>
      <c r="F5" s="2" t="s">
        <v>508</v>
      </c>
      <c r="H5" s="2" t="s">
        <v>509</v>
      </c>
      <c r="J5" s="2" t="s">
        <v>510</v>
      </c>
      <c r="L5" s="2" t="s">
        <v>511</v>
      </c>
      <c r="N5" s="2" t="s">
        <v>512</v>
      </c>
      <c r="P5" s="2" t="s">
        <v>513</v>
      </c>
      <c r="R5" s="2" t="s">
        <v>514</v>
      </c>
      <c r="T5" s="2" t="s">
        <v>515</v>
      </c>
    </row>
    <row r="6" spans="1:19" ht="12.75">
      <c r="A6" s="2" t="s">
        <v>382</v>
      </c>
      <c r="B6" t="s">
        <v>388</v>
      </c>
      <c r="C6" t="s">
        <v>389</v>
      </c>
      <c r="D6" t="s">
        <v>388</v>
      </c>
      <c r="E6" t="s">
        <v>389</v>
      </c>
      <c r="F6" t="s">
        <v>388</v>
      </c>
      <c r="G6" t="s">
        <v>389</v>
      </c>
      <c r="H6" t="s">
        <v>388</v>
      </c>
      <c r="I6" t="s">
        <v>389</v>
      </c>
      <c r="J6" t="s">
        <v>388</v>
      </c>
      <c r="K6" t="s">
        <v>389</v>
      </c>
      <c r="L6" t="s">
        <v>388</v>
      </c>
      <c r="M6" t="s">
        <v>389</v>
      </c>
      <c r="N6" t="s">
        <v>388</v>
      </c>
      <c r="O6" t="s">
        <v>389</v>
      </c>
      <c r="P6" t="s">
        <v>388</v>
      </c>
      <c r="Q6" t="s">
        <v>389</v>
      </c>
      <c r="R6" t="s">
        <v>388</v>
      </c>
      <c r="S6" t="s">
        <v>389</v>
      </c>
    </row>
    <row r="7" spans="1:20" ht="12.75">
      <c r="A7" t="s">
        <v>392</v>
      </c>
      <c r="B7" s="4">
        <v>0</v>
      </c>
      <c r="C7" s="4">
        <v>0</v>
      </c>
      <c r="D7" s="4">
        <v>1</v>
      </c>
      <c r="E7" s="4">
        <v>0</v>
      </c>
      <c r="F7" s="4">
        <v>0</v>
      </c>
      <c r="G7" s="4">
        <v>0</v>
      </c>
      <c r="H7" s="4">
        <v>0</v>
      </c>
      <c r="I7" s="4">
        <v>0</v>
      </c>
      <c r="J7" s="4">
        <v>0</v>
      </c>
      <c r="K7" s="4">
        <v>0</v>
      </c>
      <c r="L7" s="4">
        <v>0</v>
      </c>
      <c r="M7" s="4">
        <v>0</v>
      </c>
      <c r="N7" s="4">
        <v>0</v>
      </c>
      <c r="O7" s="4">
        <v>0</v>
      </c>
      <c r="P7" s="4">
        <v>0</v>
      </c>
      <c r="Q7" s="4">
        <v>0</v>
      </c>
      <c r="R7" s="4">
        <v>0</v>
      </c>
      <c r="S7" s="4">
        <v>0</v>
      </c>
      <c r="T7" s="6">
        <f aca="true" t="shared" si="0" ref="T7:T13">SUM(B7:S7)</f>
        <v>1</v>
      </c>
    </row>
    <row r="8" spans="1:20" ht="12.75">
      <c r="A8" t="s">
        <v>398</v>
      </c>
      <c r="B8" s="4">
        <v>0</v>
      </c>
      <c r="C8" s="4">
        <v>0</v>
      </c>
      <c r="D8" s="4">
        <v>1</v>
      </c>
      <c r="E8" s="4">
        <v>0</v>
      </c>
      <c r="F8" s="4">
        <v>0</v>
      </c>
      <c r="G8" s="4">
        <v>0</v>
      </c>
      <c r="H8" s="4">
        <v>0</v>
      </c>
      <c r="I8" s="4">
        <v>0</v>
      </c>
      <c r="J8" s="4">
        <v>0</v>
      </c>
      <c r="K8" s="4">
        <v>0</v>
      </c>
      <c r="L8" s="4">
        <v>0</v>
      </c>
      <c r="M8" s="4">
        <v>0</v>
      </c>
      <c r="N8" s="4">
        <v>0</v>
      </c>
      <c r="O8" s="4">
        <v>0</v>
      </c>
      <c r="P8" s="4">
        <v>0</v>
      </c>
      <c r="Q8" s="4">
        <v>0</v>
      </c>
      <c r="R8" s="4">
        <v>0</v>
      </c>
      <c r="S8" s="4">
        <v>0</v>
      </c>
      <c r="T8" s="6">
        <f t="shared" si="0"/>
        <v>1</v>
      </c>
    </row>
    <row r="9" spans="1:20" ht="12.75">
      <c r="A9" t="s">
        <v>402</v>
      </c>
      <c r="B9" s="4">
        <v>2</v>
      </c>
      <c r="C9" s="4">
        <v>1</v>
      </c>
      <c r="D9" s="4">
        <v>0</v>
      </c>
      <c r="E9" s="4">
        <v>0</v>
      </c>
      <c r="F9" s="4">
        <v>0</v>
      </c>
      <c r="G9" s="4">
        <v>0</v>
      </c>
      <c r="H9" s="4">
        <v>0</v>
      </c>
      <c r="I9" s="4">
        <v>0</v>
      </c>
      <c r="J9" s="4">
        <v>0</v>
      </c>
      <c r="K9" s="4">
        <v>0</v>
      </c>
      <c r="L9" s="4">
        <v>0</v>
      </c>
      <c r="M9" s="4">
        <v>0</v>
      </c>
      <c r="N9" s="4">
        <v>0</v>
      </c>
      <c r="O9" s="4">
        <v>0</v>
      </c>
      <c r="P9" s="4">
        <v>0</v>
      </c>
      <c r="Q9" s="4">
        <v>0</v>
      </c>
      <c r="R9" s="4">
        <v>0</v>
      </c>
      <c r="S9" s="4">
        <v>0</v>
      </c>
      <c r="T9" s="6">
        <f t="shared" si="0"/>
        <v>3</v>
      </c>
    </row>
    <row r="10" spans="1:20" ht="12.75">
      <c r="A10" t="s">
        <v>405</v>
      </c>
      <c r="B10" s="4">
        <v>1</v>
      </c>
      <c r="C10" s="4">
        <v>1</v>
      </c>
      <c r="D10" s="4">
        <v>0</v>
      </c>
      <c r="E10" s="4">
        <v>0</v>
      </c>
      <c r="F10" s="4">
        <v>0</v>
      </c>
      <c r="G10" s="4">
        <v>0</v>
      </c>
      <c r="H10" s="4">
        <v>0</v>
      </c>
      <c r="I10" s="4">
        <v>0</v>
      </c>
      <c r="J10" s="4">
        <v>0</v>
      </c>
      <c r="K10" s="4">
        <v>0</v>
      </c>
      <c r="L10" s="4">
        <v>0</v>
      </c>
      <c r="M10" s="4">
        <v>0</v>
      </c>
      <c r="N10" s="4">
        <v>0</v>
      </c>
      <c r="O10" s="4">
        <v>0</v>
      </c>
      <c r="P10" s="4">
        <v>0</v>
      </c>
      <c r="Q10" s="4">
        <v>0</v>
      </c>
      <c r="R10" s="4">
        <v>0</v>
      </c>
      <c r="S10" s="4">
        <v>0</v>
      </c>
      <c r="T10" s="6">
        <f t="shared" si="0"/>
        <v>2</v>
      </c>
    </row>
    <row r="11" spans="1:20" ht="12.75">
      <c r="A11" t="s">
        <v>407</v>
      </c>
      <c r="B11" s="4">
        <v>3</v>
      </c>
      <c r="C11" s="4">
        <v>0</v>
      </c>
      <c r="D11" s="4">
        <v>0</v>
      </c>
      <c r="E11" s="4">
        <v>0</v>
      </c>
      <c r="F11" s="4">
        <v>0</v>
      </c>
      <c r="G11" s="4">
        <v>0</v>
      </c>
      <c r="H11" s="4">
        <v>0</v>
      </c>
      <c r="I11" s="4">
        <v>0</v>
      </c>
      <c r="J11" s="4">
        <v>0</v>
      </c>
      <c r="K11" s="4">
        <v>0</v>
      </c>
      <c r="L11" s="4">
        <v>0</v>
      </c>
      <c r="M11" s="4">
        <v>0</v>
      </c>
      <c r="N11" s="4">
        <v>0</v>
      </c>
      <c r="O11" s="4">
        <v>0</v>
      </c>
      <c r="P11" s="4">
        <v>0</v>
      </c>
      <c r="Q11" s="4">
        <v>0</v>
      </c>
      <c r="R11" s="4">
        <v>0</v>
      </c>
      <c r="S11" s="4">
        <v>0</v>
      </c>
      <c r="T11" s="6">
        <f t="shared" si="0"/>
        <v>3</v>
      </c>
    </row>
    <row r="12" spans="1:20" ht="12.75">
      <c r="A12" t="s">
        <v>413</v>
      </c>
      <c r="B12" s="4">
        <v>0</v>
      </c>
      <c r="C12" s="4">
        <v>1</v>
      </c>
      <c r="D12" s="4">
        <v>0</v>
      </c>
      <c r="E12" s="4">
        <v>1</v>
      </c>
      <c r="F12" s="4">
        <v>0</v>
      </c>
      <c r="G12" s="4">
        <v>0</v>
      </c>
      <c r="H12" s="4">
        <v>0</v>
      </c>
      <c r="I12" s="4">
        <v>0</v>
      </c>
      <c r="J12" s="4">
        <v>0</v>
      </c>
      <c r="K12" s="4">
        <v>0</v>
      </c>
      <c r="L12" s="4">
        <v>0</v>
      </c>
      <c r="M12" s="4">
        <v>0</v>
      </c>
      <c r="N12" s="4">
        <v>0</v>
      </c>
      <c r="O12" s="4">
        <v>0</v>
      </c>
      <c r="P12" s="4">
        <v>0</v>
      </c>
      <c r="Q12" s="4">
        <v>0</v>
      </c>
      <c r="R12" s="4">
        <v>0</v>
      </c>
      <c r="S12" s="4">
        <v>0</v>
      </c>
      <c r="T12" s="6">
        <f t="shared" si="0"/>
        <v>2</v>
      </c>
    </row>
    <row r="13" spans="1:20" ht="12.75">
      <c r="A13" t="s">
        <v>415</v>
      </c>
      <c r="B13" s="4">
        <v>0</v>
      </c>
      <c r="C13" s="4">
        <v>0</v>
      </c>
      <c r="D13" s="4">
        <v>1</v>
      </c>
      <c r="E13" s="4">
        <v>0</v>
      </c>
      <c r="F13" s="4">
        <v>0</v>
      </c>
      <c r="G13" s="4">
        <v>0</v>
      </c>
      <c r="H13" s="4">
        <v>0</v>
      </c>
      <c r="I13" s="4">
        <v>0</v>
      </c>
      <c r="J13" s="4">
        <v>0</v>
      </c>
      <c r="K13" s="4">
        <v>0</v>
      </c>
      <c r="L13" s="4">
        <v>0</v>
      </c>
      <c r="M13" s="4">
        <v>0</v>
      </c>
      <c r="N13" s="4">
        <v>0</v>
      </c>
      <c r="O13" s="4">
        <v>0</v>
      </c>
      <c r="P13" s="4">
        <v>0</v>
      </c>
      <c r="Q13" s="4">
        <v>0</v>
      </c>
      <c r="R13" s="4">
        <v>0</v>
      </c>
      <c r="S13" s="4">
        <v>0</v>
      </c>
      <c r="T13" s="6">
        <f t="shared" si="0"/>
        <v>1</v>
      </c>
    </row>
    <row r="14" spans="1:20" ht="12.75">
      <c r="A14" s="2" t="s">
        <v>387</v>
      </c>
      <c r="B14" s="6">
        <f aca="true" t="shared" si="1" ref="B14:T14">SUM(B7:B13)</f>
        <v>6</v>
      </c>
      <c r="C14" s="6">
        <f t="shared" si="1"/>
        <v>3</v>
      </c>
      <c r="D14" s="6">
        <f t="shared" si="1"/>
        <v>3</v>
      </c>
      <c r="E14" s="6">
        <f t="shared" si="1"/>
        <v>1</v>
      </c>
      <c r="F14" s="6">
        <f t="shared" si="1"/>
        <v>0</v>
      </c>
      <c r="G14" s="6">
        <f t="shared" si="1"/>
        <v>0</v>
      </c>
      <c r="H14" s="6">
        <f t="shared" si="1"/>
        <v>0</v>
      </c>
      <c r="I14" s="6">
        <f t="shared" si="1"/>
        <v>0</v>
      </c>
      <c r="J14" s="6">
        <f t="shared" si="1"/>
        <v>0</v>
      </c>
      <c r="K14" s="6">
        <f t="shared" si="1"/>
        <v>0</v>
      </c>
      <c r="L14" s="6">
        <f t="shared" si="1"/>
        <v>0</v>
      </c>
      <c r="M14" s="6">
        <f t="shared" si="1"/>
        <v>0</v>
      </c>
      <c r="N14" s="6">
        <f t="shared" si="1"/>
        <v>0</v>
      </c>
      <c r="O14" s="6">
        <f t="shared" si="1"/>
        <v>0</v>
      </c>
      <c r="P14" s="6">
        <f t="shared" si="1"/>
        <v>0</v>
      </c>
      <c r="Q14" s="6">
        <f t="shared" si="1"/>
        <v>0</v>
      </c>
      <c r="R14" s="6">
        <f t="shared" si="1"/>
        <v>0</v>
      </c>
      <c r="S14" s="6">
        <f t="shared" si="1"/>
        <v>0</v>
      </c>
      <c r="T14" s="6">
        <f t="shared" si="1"/>
        <v>13</v>
      </c>
    </row>
  </sheetData>
  <sheetProtection/>
  <printOptions/>
  <pageMargins left="0.75" right="0.75" top="1" bottom="1" header="0.5" footer="0.5"/>
  <pageSetup fitToHeight="0" fitToWidth="0"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1:V34"/>
  <sheetViews>
    <sheetView zoomScalePageLayoutView="0" workbookViewId="0" topLeftCell="A1">
      <selection activeCell="A1" sqref="A1"/>
    </sheetView>
  </sheetViews>
  <sheetFormatPr defaultColWidth="9.140625" defaultRowHeight="12.75"/>
  <sheetData>
    <row r="1" ht="18">
      <c r="A1" s="1" t="s">
        <v>516</v>
      </c>
    </row>
    <row r="5" spans="1:22" ht="12.75">
      <c r="A5" s="2" t="s">
        <v>517</v>
      </c>
      <c r="B5" s="2" t="s">
        <v>518</v>
      </c>
      <c r="D5" s="2" t="s">
        <v>519</v>
      </c>
      <c r="F5" s="2" t="s">
        <v>520</v>
      </c>
      <c r="H5" s="2" t="s">
        <v>521</v>
      </c>
      <c r="J5" s="2" t="s">
        <v>522</v>
      </c>
      <c r="L5" s="2" t="s">
        <v>523</v>
      </c>
      <c r="N5" s="2" t="s">
        <v>524</v>
      </c>
      <c r="P5" s="2" t="s">
        <v>525</v>
      </c>
      <c r="R5" s="2" t="s">
        <v>526</v>
      </c>
      <c r="T5" s="2" t="s">
        <v>527</v>
      </c>
      <c r="V5" s="2" t="s">
        <v>387</v>
      </c>
    </row>
    <row r="6" spans="1:21" ht="12.75">
      <c r="A6" s="2" t="s">
        <v>382</v>
      </c>
      <c r="B6" t="s">
        <v>388</v>
      </c>
      <c r="C6" t="s">
        <v>389</v>
      </c>
      <c r="D6" t="s">
        <v>388</v>
      </c>
      <c r="E6" t="s">
        <v>389</v>
      </c>
      <c r="F6" t="s">
        <v>388</v>
      </c>
      <c r="G6" t="s">
        <v>389</v>
      </c>
      <c r="H6" t="s">
        <v>388</v>
      </c>
      <c r="I6" t="s">
        <v>389</v>
      </c>
      <c r="J6" t="s">
        <v>388</v>
      </c>
      <c r="K6" t="s">
        <v>389</v>
      </c>
      <c r="L6" t="s">
        <v>388</v>
      </c>
      <c r="M6" t="s">
        <v>389</v>
      </c>
      <c r="N6" t="s">
        <v>388</v>
      </c>
      <c r="O6" t="s">
        <v>389</v>
      </c>
      <c r="P6" t="s">
        <v>388</v>
      </c>
      <c r="Q6" t="s">
        <v>389</v>
      </c>
      <c r="R6" t="s">
        <v>388</v>
      </c>
      <c r="S6" t="s">
        <v>389</v>
      </c>
      <c r="T6" t="s">
        <v>388</v>
      </c>
      <c r="U6" t="s">
        <v>389</v>
      </c>
    </row>
    <row r="7" spans="1:22" ht="12.75">
      <c r="A7" t="s">
        <v>390</v>
      </c>
      <c r="B7" s="4">
        <v>1</v>
      </c>
      <c r="C7" s="4">
        <v>0</v>
      </c>
      <c r="D7" s="4">
        <v>0</v>
      </c>
      <c r="E7" s="4">
        <v>0</v>
      </c>
      <c r="F7" s="4">
        <v>0</v>
      </c>
      <c r="G7" s="4">
        <v>0</v>
      </c>
      <c r="H7" s="4">
        <v>0</v>
      </c>
      <c r="I7" s="4">
        <v>0</v>
      </c>
      <c r="J7" s="4">
        <v>0</v>
      </c>
      <c r="K7" s="4">
        <v>0</v>
      </c>
      <c r="L7" s="4">
        <v>0</v>
      </c>
      <c r="M7" s="4">
        <v>0</v>
      </c>
      <c r="N7" s="4">
        <v>0</v>
      </c>
      <c r="O7" s="4">
        <v>0</v>
      </c>
      <c r="P7" s="4">
        <v>0</v>
      </c>
      <c r="Q7" s="4">
        <v>0</v>
      </c>
      <c r="R7" s="4">
        <v>0</v>
      </c>
      <c r="S7" s="4">
        <v>0</v>
      </c>
      <c r="T7" s="4">
        <v>0</v>
      </c>
      <c r="U7" s="4">
        <v>0</v>
      </c>
      <c r="V7" s="6">
        <f aca="true" t="shared" si="0" ref="V7:V33">SUM(B7:U7)</f>
        <v>1</v>
      </c>
    </row>
    <row r="8" spans="1:22" ht="12.75">
      <c r="A8" t="s">
        <v>391</v>
      </c>
      <c r="B8" s="4">
        <v>0</v>
      </c>
      <c r="C8" s="4">
        <v>1</v>
      </c>
      <c r="D8" s="4">
        <v>0</v>
      </c>
      <c r="E8" s="4">
        <v>0</v>
      </c>
      <c r="F8" s="4">
        <v>0</v>
      </c>
      <c r="G8" s="4">
        <v>0</v>
      </c>
      <c r="H8" s="4">
        <v>0</v>
      </c>
      <c r="I8" s="4">
        <v>0</v>
      </c>
      <c r="J8" s="4">
        <v>0</v>
      </c>
      <c r="K8" s="4">
        <v>0</v>
      </c>
      <c r="L8" s="4">
        <v>0</v>
      </c>
      <c r="M8" s="4">
        <v>0</v>
      </c>
      <c r="N8" s="4">
        <v>0</v>
      </c>
      <c r="O8" s="4">
        <v>0</v>
      </c>
      <c r="P8" s="4">
        <v>0</v>
      </c>
      <c r="Q8" s="4">
        <v>0</v>
      </c>
      <c r="R8" s="4">
        <v>0</v>
      </c>
      <c r="S8" s="4">
        <v>0</v>
      </c>
      <c r="T8" s="4">
        <v>0</v>
      </c>
      <c r="U8" s="4">
        <v>0</v>
      </c>
      <c r="V8" s="6">
        <f t="shared" si="0"/>
        <v>1</v>
      </c>
    </row>
    <row r="9" spans="1:22" ht="12.75">
      <c r="A9" t="s">
        <v>392</v>
      </c>
      <c r="B9" s="4">
        <v>1</v>
      </c>
      <c r="C9" s="4">
        <v>0</v>
      </c>
      <c r="D9" s="4">
        <v>0</v>
      </c>
      <c r="E9" s="4">
        <v>0</v>
      </c>
      <c r="F9" s="4">
        <v>0</v>
      </c>
      <c r="G9" s="4">
        <v>0</v>
      </c>
      <c r="H9" s="4">
        <v>0</v>
      </c>
      <c r="I9" s="4">
        <v>0</v>
      </c>
      <c r="J9" s="4">
        <v>0</v>
      </c>
      <c r="K9" s="4">
        <v>0</v>
      </c>
      <c r="L9" s="4">
        <v>0</v>
      </c>
      <c r="M9" s="4">
        <v>0</v>
      </c>
      <c r="N9" s="4">
        <v>0</v>
      </c>
      <c r="O9" s="4">
        <v>0</v>
      </c>
      <c r="P9" s="4">
        <v>0</v>
      </c>
      <c r="Q9" s="4">
        <v>0</v>
      </c>
      <c r="R9" s="4">
        <v>0</v>
      </c>
      <c r="S9" s="4">
        <v>0</v>
      </c>
      <c r="T9" s="4">
        <v>0</v>
      </c>
      <c r="U9" s="4">
        <v>0</v>
      </c>
      <c r="V9" s="6">
        <f t="shared" si="0"/>
        <v>1</v>
      </c>
    </row>
    <row r="10" spans="1:22" ht="12.75">
      <c r="A10" t="s">
        <v>393</v>
      </c>
      <c r="B10" s="4">
        <v>0</v>
      </c>
      <c r="C10" s="4">
        <v>0</v>
      </c>
      <c r="D10" s="4">
        <v>0</v>
      </c>
      <c r="E10" s="4">
        <v>0</v>
      </c>
      <c r="F10" s="4">
        <v>0</v>
      </c>
      <c r="G10" s="4">
        <v>0</v>
      </c>
      <c r="H10" s="4">
        <v>0</v>
      </c>
      <c r="I10" s="4">
        <v>1</v>
      </c>
      <c r="J10" s="4">
        <v>0</v>
      </c>
      <c r="K10" s="4">
        <v>0</v>
      </c>
      <c r="L10" s="4">
        <v>0</v>
      </c>
      <c r="M10" s="4">
        <v>0</v>
      </c>
      <c r="N10" s="4">
        <v>0</v>
      </c>
      <c r="O10" s="4">
        <v>0</v>
      </c>
      <c r="P10" s="4">
        <v>0</v>
      </c>
      <c r="Q10" s="4">
        <v>0</v>
      </c>
      <c r="R10" s="4">
        <v>0</v>
      </c>
      <c r="S10" s="4">
        <v>0</v>
      </c>
      <c r="T10" s="4">
        <v>0</v>
      </c>
      <c r="U10" s="4">
        <v>0</v>
      </c>
      <c r="V10" s="6">
        <f t="shared" si="0"/>
        <v>1</v>
      </c>
    </row>
    <row r="11" spans="1:22" ht="12.75">
      <c r="A11" t="s">
        <v>394</v>
      </c>
      <c r="B11" s="4">
        <v>0</v>
      </c>
      <c r="C11" s="4">
        <v>0</v>
      </c>
      <c r="D11" s="4">
        <v>0</v>
      </c>
      <c r="E11" s="4">
        <v>0</v>
      </c>
      <c r="F11" s="4">
        <v>0</v>
      </c>
      <c r="G11" s="4">
        <v>0</v>
      </c>
      <c r="H11" s="4">
        <v>0</v>
      </c>
      <c r="I11" s="4">
        <v>0</v>
      </c>
      <c r="J11" s="4">
        <v>0</v>
      </c>
      <c r="K11" s="4">
        <v>2</v>
      </c>
      <c r="L11" s="4">
        <v>0</v>
      </c>
      <c r="M11" s="4">
        <v>0</v>
      </c>
      <c r="N11" s="4">
        <v>0</v>
      </c>
      <c r="O11" s="4">
        <v>0</v>
      </c>
      <c r="P11" s="4">
        <v>0</v>
      </c>
      <c r="Q11" s="4">
        <v>0</v>
      </c>
      <c r="R11" s="4">
        <v>0</v>
      </c>
      <c r="S11" s="4">
        <v>0</v>
      </c>
      <c r="T11" s="4">
        <v>0</v>
      </c>
      <c r="U11" s="4">
        <v>0</v>
      </c>
      <c r="V11" s="6">
        <f t="shared" si="0"/>
        <v>2</v>
      </c>
    </row>
    <row r="12" spans="1:22" ht="12.75">
      <c r="A12" t="s">
        <v>395</v>
      </c>
      <c r="B12" s="4">
        <v>0</v>
      </c>
      <c r="C12" s="4">
        <v>0</v>
      </c>
      <c r="D12" s="4">
        <v>0</v>
      </c>
      <c r="E12" s="4">
        <v>0</v>
      </c>
      <c r="F12" s="4">
        <v>0</v>
      </c>
      <c r="G12" s="4">
        <v>0</v>
      </c>
      <c r="H12" s="4">
        <v>0</v>
      </c>
      <c r="I12" s="4">
        <v>0</v>
      </c>
      <c r="J12" s="4">
        <v>1</v>
      </c>
      <c r="K12" s="4">
        <v>1</v>
      </c>
      <c r="L12" s="4">
        <v>0</v>
      </c>
      <c r="M12" s="4">
        <v>0</v>
      </c>
      <c r="N12" s="4">
        <v>0</v>
      </c>
      <c r="O12" s="4">
        <v>0</v>
      </c>
      <c r="P12" s="4">
        <v>0</v>
      </c>
      <c r="Q12" s="4">
        <v>0</v>
      </c>
      <c r="R12" s="4">
        <v>0</v>
      </c>
      <c r="S12" s="4">
        <v>0</v>
      </c>
      <c r="T12" s="4">
        <v>0</v>
      </c>
      <c r="U12" s="4">
        <v>0</v>
      </c>
      <c r="V12" s="6">
        <f t="shared" si="0"/>
        <v>2</v>
      </c>
    </row>
    <row r="13" spans="1:22" ht="12.75">
      <c r="A13" t="s">
        <v>396</v>
      </c>
      <c r="B13" s="4">
        <v>0</v>
      </c>
      <c r="C13" s="4">
        <v>0</v>
      </c>
      <c r="D13" s="4">
        <v>0</v>
      </c>
      <c r="E13" s="4">
        <v>0</v>
      </c>
      <c r="F13" s="4">
        <v>0</v>
      </c>
      <c r="G13" s="4">
        <v>0</v>
      </c>
      <c r="H13" s="4">
        <v>1</v>
      </c>
      <c r="I13" s="4">
        <v>0</v>
      </c>
      <c r="J13" s="4">
        <v>2</v>
      </c>
      <c r="K13" s="4">
        <v>0</v>
      </c>
      <c r="L13" s="4">
        <v>0</v>
      </c>
      <c r="M13" s="4">
        <v>0</v>
      </c>
      <c r="N13" s="4">
        <v>0</v>
      </c>
      <c r="O13" s="4">
        <v>0</v>
      </c>
      <c r="P13" s="4">
        <v>0</v>
      </c>
      <c r="Q13" s="4">
        <v>0</v>
      </c>
      <c r="R13" s="4">
        <v>0</v>
      </c>
      <c r="S13" s="4">
        <v>0</v>
      </c>
      <c r="T13" s="4">
        <v>0</v>
      </c>
      <c r="U13" s="4">
        <v>0</v>
      </c>
      <c r="V13" s="6">
        <f t="shared" si="0"/>
        <v>3</v>
      </c>
    </row>
    <row r="14" spans="1:22" ht="12.75">
      <c r="A14" t="s">
        <v>397</v>
      </c>
      <c r="B14" s="4">
        <v>0</v>
      </c>
      <c r="C14" s="4">
        <v>0</v>
      </c>
      <c r="D14" s="4">
        <v>0</v>
      </c>
      <c r="E14" s="4">
        <v>0</v>
      </c>
      <c r="F14" s="4">
        <v>0</v>
      </c>
      <c r="G14" s="4">
        <v>0</v>
      </c>
      <c r="H14" s="4">
        <v>0</v>
      </c>
      <c r="I14" s="4">
        <v>0</v>
      </c>
      <c r="J14" s="4">
        <v>1</v>
      </c>
      <c r="K14" s="4">
        <v>0</v>
      </c>
      <c r="L14" s="4">
        <v>0</v>
      </c>
      <c r="M14" s="4">
        <v>0</v>
      </c>
      <c r="N14" s="4">
        <v>0</v>
      </c>
      <c r="O14" s="4">
        <v>0</v>
      </c>
      <c r="P14" s="4">
        <v>0</v>
      </c>
      <c r="Q14" s="4">
        <v>0</v>
      </c>
      <c r="R14" s="4">
        <v>0</v>
      </c>
      <c r="S14" s="4">
        <v>0</v>
      </c>
      <c r="T14" s="4">
        <v>0</v>
      </c>
      <c r="U14" s="4">
        <v>0</v>
      </c>
      <c r="V14" s="6">
        <f t="shared" si="0"/>
        <v>1</v>
      </c>
    </row>
    <row r="15" spans="1:22" ht="12.75">
      <c r="A15" t="s">
        <v>398</v>
      </c>
      <c r="B15" s="4">
        <v>0</v>
      </c>
      <c r="C15" s="4">
        <v>0</v>
      </c>
      <c r="D15" s="4">
        <v>0</v>
      </c>
      <c r="E15" s="4">
        <v>0</v>
      </c>
      <c r="F15" s="4">
        <v>0</v>
      </c>
      <c r="G15" s="4">
        <v>0</v>
      </c>
      <c r="H15" s="4">
        <v>1</v>
      </c>
      <c r="I15" s="4">
        <v>0</v>
      </c>
      <c r="J15" s="4">
        <v>0</v>
      </c>
      <c r="K15" s="4">
        <v>0</v>
      </c>
      <c r="L15" s="4">
        <v>0</v>
      </c>
      <c r="M15" s="4">
        <v>0</v>
      </c>
      <c r="N15" s="4">
        <v>0</v>
      </c>
      <c r="O15" s="4">
        <v>0</v>
      </c>
      <c r="P15" s="4">
        <v>0</v>
      </c>
      <c r="Q15" s="4">
        <v>0</v>
      </c>
      <c r="R15" s="4">
        <v>0</v>
      </c>
      <c r="S15" s="4">
        <v>0</v>
      </c>
      <c r="T15" s="4">
        <v>0</v>
      </c>
      <c r="U15" s="4">
        <v>0</v>
      </c>
      <c r="V15" s="6">
        <f t="shared" si="0"/>
        <v>1</v>
      </c>
    </row>
    <row r="16" spans="1:22" ht="12.75">
      <c r="A16" t="s">
        <v>399</v>
      </c>
      <c r="B16" s="4">
        <v>0</v>
      </c>
      <c r="C16" s="4">
        <v>0</v>
      </c>
      <c r="D16" s="4">
        <v>0</v>
      </c>
      <c r="E16" s="4">
        <v>0</v>
      </c>
      <c r="F16" s="4">
        <v>0</v>
      </c>
      <c r="G16" s="4">
        <v>0</v>
      </c>
      <c r="H16" s="4">
        <v>0</v>
      </c>
      <c r="I16" s="4">
        <v>2</v>
      </c>
      <c r="J16" s="4">
        <v>0</v>
      </c>
      <c r="K16" s="4">
        <v>0</v>
      </c>
      <c r="L16" s="4">
        <v>0</v>
      </c>
      <c r="M16" s="4">
        <v>0</v>
      </c>
      <c r="N16" s="4">
        <v>0</v>
      </c>
      <c r="O16" s="4">
        <v>0</v>
      </c>
      <c r="P16" s="4">
        <v>0</v>
      </c>
      <c r="Q16" s="4">
        <v>0</v>
      </c>
      <c r="R16" s="4">
        <v>0</v>
      </c>
      <c r="S16" s="4">
        <v>0</v>
      </c>
      <c r="T16" s="4">
        <v>0</v>
      </c>
      <c r="U16" s="4">
        <v>0</v>
      </c>
      <c r="V16" s="6">
        <f t="shared" si="0"/>
        <v>2</v>
      </c>
    </row>
    <row r="17" spans="1:22" ht="12.75">
      <c r="A17" t="s">
        <v>400</v>
      </c>
      <c r="B17" s="4">
        <v>0</v>
      </c>
      <c r="C17" s="4">
        <v>2</v>
      </c>
      <c r="D17" s="4">
        <v>0</v>
      </c>
      <c r="E17" s="4">
        <v>0</v>
      </c>
      <c r="F17" s="4">
        <v>3</v>
      </c>
      <c r="G17" s="4">
        <v>1</v>
      </c>
      <c r="H17" s="4">
        <v>4</v>
      </c>
      <c r="I17" s="4">
        <v>4</v>
      </c>
      <c r="J17" s="4">
        <v>0</v>
      </c>
      <c r="K17" s="4">
        <v>0</v>
      </c>
      <c r="L17" s="4">
        <v>0</v>
      </c>
      <c r="M17" s="4">
        <v>0</v>
      </c>
      <c r="N17" s="4">
        <v>0</v>
      </c>
      <c r="O17" s="4">
        <v>0</v>
      </c>
      <c r="P17" s="4">
        <v>0</v>
      </c>
      <c r="Q17" s="4">
        <v>0</v>
      </c>
      <c r="R17" s="4">
        <v>0</v>
      </c>
      <c r="S17" s="4">
        <v>0</v>
      </c>
      <c r="T17" s="4">
        <v>0</v>
      </c>
      <c r="U17" s="4">
        <v>0</v>
      </c>
      <c r="V17" s="6">
        <f t="shared" si="0"/>
        <v>14</v>
      </c>
    </row>
    <row r="18" spans="1:22" ht="12.75">
      <c r="A18" t="s">
        <v>401</v>
      </c>
      <c r="B18" s="4">
        <v>0</v>
      </c>
      <c r="C18" s="4">
        <v>0</v>
      </c>
      <c r="D18" s="4">
        <v>0</v>
      </c>
      <c r="E18" s="4">
        <v>0</v>
      </c>
      <c r="F18" s="4">
        <v>0</v>
      </c>
      <c r="G18" s="4">
        <v>0</v>
      </c>
      <c r="H18" s="4">
        <v>2</v>
      </c>
      <c r="I18" s="4">
        <v>0</v>
      </c>
      <c r="J18" s="4">
        <v>2</v>
      </c>
      <c r="K18" s="4">
        <v>2</v>
      </c>
      <c r="L18" s="4">
        <v>0</v>
      </c>
      <c r="M18" s="4">
        <v>0</v>
      </c>
      <c r="N18" s="4">
        <v>0</v>
      </c>
      <c r="O18" s="4">
        <v>0</v>
      </c>
      <c r="P18" s="4">
        <v>0</v>
      </c>
      <c r="Q18" s="4">
        <v>0</v>
      </c>
      <c r="R18" s="4">
        <v>0</v>
      </c>
      <c r="S18" s="4">
        <v>0</v>
      </c>
      <c r="T18" s="4">
        <v>0</v>
      </c>
      <c r="U18" s="4">
        <v>0</v>
      </c>
      <c r="V18" s="6">
        <f t="shared" si="0"/>
        <v>6</v>
      </c>
    </row>
    <row r="19" spans="1:22" ht="12.75">
      <c r="A19" t="s">
        <v>402</v>
      </c>
      <c r="B19" s="4">
        <v>8</v>
      </c>
      <c r="C19" s="4">
        <v>1</v>
      </c>
      <c r="D19" s="4">
        <v>0</v>
      </c>
      <c r="E19" s="4">
        <v>1</v>
      </c>
      <c r="F19" s="4">
        <v>1</v>
      </c>
      <c r="G19" s="4">
        <v>0</v>
      </c>
      <c r="H19" s="4">
        <v>10</v>
      </c>
      <c r="I19" s="4">
        <v>1</v>
      </c>
      <c r="J19" s="4">
        <v>13</v>
      </c>
      <c r="K19" s="4">
        <v>10</v>
      </c>
      <c r="L19" s="4">
        <v>0</v>
      </c>
      <c r="M19" s="4">
        <v>0</v>
      </c>
      <c r="N19" s="4">
        <v>0</v>
      </c>
      <c r="O19" s="4">
        <v>0</v>
      </c>
      <c r="P19" s="4">
        <v>0</v>
      </c>
      <c r="Q19" s="4">
        <v>0</v>
      </c>
      <c r="R19" s="4">
        <v>0</v>
      </c>
      <c r="S19" s="4">
        <v>0</v>
      </c>
      <c r="T19" s="4">
        <v>0</v>
      </c>
      <c r="U19" s="4">
        <v>0</v>
      </c>
      <c r="V19" s="6">
        <f t="shared" si="0"/>
        <v>45</v>
      </c>
    </row>
    <row r="20" spans="1:22" ht="12.75">
      <c r="A20" t="s">
        <v>403</v>
      </c>
      <c r="B20" s="4">
        <v>0</v>
      </c>
      <c r="C20" s="4">
        <v>0</v>
      </c>
      <c r="D20" s="4">
        <v>0</v>
      </c>
      <c r="E20" s="4">
        <v>0</v>
      </c>
      <c r="F20" s="4">
        <v>0</v>
      </c>
      <c r="G20" s="4">
        <v>0</v>
      </c>
      <c r="H20" s="4">
        <v>0</v>
      </c>
      <c r="I20" s="4">
        <v>0</v>
      </c>
      <c r="J20" s="4">
        <v>2</v>
      </c>
      <c r="K20" s="4">
        <v>0</v>
      </c>
      <c r="L20" s="4">
        <v>0</v>
      </c>
      <c r="M20" s="4">
        <v>0</v>
      </c>
      <c r="N20" s="4">
        <v>0</v>
      </c>
      <c r="O20" s="4">
        <v>0</v>
      </c>
      <c r="P20" s="4">
        <v>0</v>
      </c>
      <c r="Q20" s="4">
        <v>0</v>
      </c>
      <c r="R20" s="4">
        <v>0</v>
      </c>
      <c r="S20" s="4">
        <v>0</v>
      </c>
      <c r="T20" s="4">
        <v>0</v>
      </c>
      <c r="U20" s="4">
        <v>0</v>
      </c>
      <c r="V20" s="6">
        <f t="shared" si="0"/>
        <v>2</v>
      </c>
    </row>
    <row r="21" spans="1:22" ht="12.75">
      <c r="A21" t="s">
        <v>404</v>
      </c>
      <c r="B21" s="4">
        <v>2</v>
      </c>
      <c r="C21" s="4">
        <v>2</v>
      </c>
      <c r="D21" s="4">
        <v>0</v>
      </c>
      <c r="E21" s="4">
        <v>1</v>
      </c>
      <c r="F21" s="4">
        <v>0</v>
      </c>
      <c r="G21" s="4">
        <v>0</v>
      </c>
      <c r="H21" s="4">
        <v>1</v>
      </c>
      <c r="I21" s="4">
        <v>0</v>
      </c>
      <c r="J21" s="4">
        <v>0</v>
      </c>
      <c r="K21" s="4">
        <v>0</v>
      </c>
      <c r="L21" s="4">
        <v>0</v>
      </c>
      <c r="M21" s="4">
        <v>0</v>
      </c>
      <c r="N21" s="4">
        <v>0</v>
      </c>
      <c r="O21" s="4">
        <v>0</v>
      </c>
      <c r="P21" s="4">
        <v>0</v>
      </c>
      <c r="Q21" s="4">
        <v>0</v>
      </c>
      <c r="R21" s="4">
        <v>0</v>
      </c>
      <c r="S21" s="4">
        <v>0</v>
      </c>
      <c r="T21" s="4">
        <v>0</v>
      </c>
      <c r="U21" s="4">
        <v>0</v>
      </c>
      <c r="V21" s="6">
        <f t="shared" si="0"/>
        <v>6</v>
      </c>
    </row>
    <row r="22" spans="1:22" ht="12.75">
      <c r="A22" t="s">
        <v>405</v>
      </c>
      <c r="B22" s="4">
        <v>2</v>
      </c>
      <c r="C22" s="4">
        <v>1</v>
      </c>
      <c r="D22" s="4">
        <v>0</v>
      </c>
      <c r="E22" s="4">
        <v>0</v>
      </c>
      <c r="F22" s="4">
        <v>0</v>
      </c>
      <c r="G22" s="4">
        <v>0</v>
      </c>
      <c r="H22" s="4">
        <v>1</v>
      </c>
      <c r="I22" s="4">
        <v>0</v>
      </c>
      <c r="J22" s="4">
        <v>0</v>
      </c>
      <c r="K22" s="4">
        <v>0</v>
      </c>
      <c r="L22" s="4">
        <v>0</v>
      </c>
      <c r="M22" s="4">
        <v>0</v>
      </c>
      <c r="N22" s="4">
        <v>0</v>
      </c>
      <c r="O22" s="4">
        <v>0</v>
      </c>
      <c r="P22" s="4">
        <v>0</v>
      </c>
      <c r="Q22" s="4">
        <v>0</v>
      </c>
      <c r="R22" s="4">
        <v>0</v>
      </c>
      <c r="S22" s="4">
        <v>0</v>
      </c>
      <c r="T22" s="4">
        <v>0</v>
      </c>
      <c r="U22" s="4">
        <v>0</v>
      </c>
      <c r="V22" s="6">
        <f t="shared" si="0"/>
        <v>4</v>
      </c>
    </row>
    <row r="23" spans="1:22" ht="12.75">
      <c r="A23" t="s">
        <v>406</v>
      </c>
      <c r="B23" s="4">
        <v>1</v>
      </c>
      <c r="C23" s="4">
        <v>0</v>
      </c>
      <c r="D23" s="4">
        <v>0</v>
      </c>
      <c r="E23" s="4">
        <v>0</v>
      </c>
      <c r="F23" s="4">
        <v>2</v>
      </c>
      <c r="G23" s="4">
        <v>2</v>
      </c>
      <c r="H23" s="4">
        <v>13</v>
      </c>
      <c r="I23" s="4">
        <v>1</v>
      </c>
      <c r="J23" s="4">
        <v>0</v>
      </c>
      <c r="K23" s="4">
        <v>0</v>
      </c>
      <c r="L23" s="4">
        <v>0</v>
      </c>
      <c r="M23" s="4">
        <v>0</v>
      </c>
      <c r="N23" s="4">
        <v>0</v>
      </c>
      <c r="O23" s="4">
        <v>0</v>
      </c>
      <c r="P23" s="4">
        <v>0</v>
      </c>
      <c r="Q23" s="4">
        <v>0</v>
      </c>
      <c r="R23" s="4">
        <v>0</v>
      </c>
      <c r="S23" s="4">
        <v>0</v>
      </c>
      <c r="T23" s="4">
        <v>0</v>
      </c>
      <c r="U23" s="4">
        <v>0</v>
      </c>
      <c r="V23" s="6">
        <f t="shared" si="0"/>
        <v>19</v>
      </c>
    </row>
    <row r="24" spans="1:22" ht="12.75">
      <c r="A24" t="s">
        <v>407</v>
      </c>
      <c r="B24" s="4">
        <v>5</v>
      </c>
      <c r="C24" s="4">
        <v>1</v>
      </c>
      <c r="D24" s="4">
        <v>5</v>
      </c>
      <c r="E24" s="4">
        <v>5</v>
      </c>
      <c r="F24" s="4">
        <v>21</v>
      </c>
      <c r="G24" s="4">
        <v>24</v>
      </c>
      <c r="H24" s="4">
        <v>18</v>
      </c>
      <c r="I24" s="4">
        <v>19</v>
      </c>
      <c r="J24" s="4">
        <v>0</v>
      </c>
      <c r="K24" s="4">
        <v>0</v>
      </c>
      <c r="L24" s="4">
        <v>0</v>
      </c>
      <c r="M24" s="4">
        <v>0</v>
      </c>
      <c r="N24" s="4">
        <v>0</v>
      </c>
      <c r="O24" s="4">
        <v>0</v>
      </c>
      <c r="P24" s="4">
        <v>0</v>
      </c>
      <c r="Q24" s="4">
        <v>0</v>
      </c>
      <c r="R24" s="4">
        <v>0</v>
      </c>
      <c r="S24" s="4">
        <v>0</v>
      </c>
      <c r="T24" s="4">
        <v>0</v>
      </c>
      <c r="U24" s="4">
        <v>0</v>
      </c>
      <c r="V24" s="6">
        <f t="shared" si="0"/>
        <v>98</v>
      </c>
    </row>
    <row r="25" spans="1:22" ht="12.75">
      <c r="A25" t="s">
        <v>408</v>
      </c>
      <c r="B25" s="4">
        <v>5</v>
      </c>
      <c r="C25" s="4">
        <v>4</v>
      </c>
      <c r="D25" s="4">
        <v>4</v>
      </c>
      <c r="E25" s="4">
        <v>1</v>
      </c>
      <c r="F25" s="4">
        <v>3</v>
      </c>
      <c r="G25" s="4">
        <v>2</v>
      </c>
      <c r="H25" s="4">
        <v>5</v>
      </c>
      <c r="I25" s="4">
        <v>0</v>
      </c>
      <c r="J25" s="4">
        <v>0</v>
      </c>
      <c r="K25" s="4">
        <v>0</v>
      </c>
      <c r="L25" s="4">
        <v>0</v>
      </c>
      <c r="M25" s="4">
        <v>0</v>
      </c>
      <c r="N25" s="4">
        <v>0</v>
      </c>
      <c r="O25" s="4">
        <v>0</v>
      </c>
      <c r="P25" s="4">
        <v>0</v>
      </c>
      <c r="Q25" s="4">
        <v>0</v>
      </c>
      <c r="R25" s="4">
        <v>0</v>
      </c>
      <c r="S25" s="4">
        <v>0</v>
      </c>
      <c r="T25" s="4">
        <v>0</v>
      </c>
      <c r="U25" s="4">
        <v>0</v>
      </c>
      <c r="V25" s="6">
        <f t="shared" si="0"/>
        <v>24</v>
      </c>
    </row>
    <row r="26" spans="1:22" ht="12.75">
      <c r="A26" t="s">
        <v>409</v>
      </c>
      <c r="B26" s="4">
        <v>0</v>
      </c>
      <c r="C26" s="4">
        <v>0</v>
      </c>
      <c r="D26" s="4">
        <v>0</v>
      </c>
      <c r="E26" s="4">
        <v>0</v>
      </c>
      <c r="F26" s="4">
        <v>2</v>
      </c>
      <c r="G26" s="4">
        <v>0</v>
      </c>
      <c r="H26" s="4">
        <v>1</v>
      </c>
      <c r="I26" s="4">
        <v>0</v>
      </c>
      <c r="J26" s="4">
        <v>1</v>
      </c>
      <c r="K26" s="4">
        <v>0</v>
      </c>
      <c r="L26" s="4">
        <v>0</v>
      </c>
      <c r="M26" s="4">
        <v>0</v>
      </c>
      <c r="N26" s="4">
        <v>0</v>
      </c>
      <c r="O26" s="4">
        <v>0</v>
      </c>
      <c r="P26" s="4">
        <v>0</v>
      </c>
      <c r="Q26" s="4">
        <v>0</v>
      </c>
      <c r="R26" s="4">
        <v>0</v>
      </c>
      <c r="S26" s="4">
        <v>0</v>
      </c>
      <c r="T26" s="4">
        <v>0</v>
      </c>
      <c r="U26" s="4">
        <v>0</v>
      </c>
      <c r="V26" s="6">
        <f t="shared" si="0"/>
        <v>4</v>
      </c>
    </row>
    <row r="27" spans="1:22" ht="12.75">
      <c r="A27" t="s">
        <v>410</v>
      </c>
      <c r="B27" s="4">
        <v>1</v>
      </c>
      <c r="C27" s="4">
        <v>1</v>
      </c>
      <c r="D27" s="4">
        <v>0</v>
      </c>
      <c r="E27" s="4">
        <v>0</v>
      </c>
      <c r="F27" s="4">
        <v>0</v>
      </c>
      <c r="G27" s="4">
        <v>1</v>
      </c>
      <c r="H27" s="4">
        <v>1</v>
      </c>
      <c r="I27" s="4">
        <v>0</v>
      </c>
      <c r="J27" s="4">
        <v>0</v>
      </c>
      <c r="K27" s="4">
        <v>0</v>
      </c>
      <c r="L27" s="4">
        <v>0</v>
      </c>
      <c r="M27" s="4">
        <v>0</v>
      </c>
      <c r="N27" s="4">
        <v>0</v>
      </c>
      <c r="O27" s="4">
        <v>0</v>
      </c>
      <c r="P27" s="4">
        <v>0</v>
      </c>
      <c r="Q27" s="4">
        <v>0</v>
      </c>
      <c r="R27" s="4">
        <v>0</v>
      </c>
      <c r="S27" s="4">
        <v>0</v>
      </c>
      <c r="T27" s="4">
        <v>0</v>
      </c>
      <c r="U27" s="4">
        <v>0</v>
      </c>
      <c r="V27" s="6">
        <f t="shared" si="0"/>
        <v>4</v>
      </c>
    </row>
    <row r="28" spans="1:22" ht="12.75">
      <c r="A28" t="s">
        <v>411</v>
      </c>
      <c r="B28" s="4">
        <v>3</v>
      </c>
      <c r="C28" s="4">
        <v>0</v>
      </c>
      <c r="D28" s="4">
        <v>0</v>
      </c>
      <c r="E28" s="4">
        <v>0</v>
      </c>
      <c r="F28" s="4">
        <v>3</v>
      </c>
      <c r="G28" s="4">
        <v>0</v>
      </c>
      <c r="H28" s="4">
        <v>0</v>
      </c>
      <c r="I28" s="4">
        <v>0</v>
      </c>
      <c r="J28" s="4">
        <v>0</v>
      </c>
      <c r="K28" s="4">
        <v>1</v>
      </c>
      <c r="L28" s="4">
        <v>0</v>
      </c>
      <c r="M28" s="4">
        <v>0</v>
      </c>
      <c r="N28" s="4">
        <v>0</v>
      </c>
      <c r="O28" s="4">
        <v>0</v>
      </c>
      <c r="P28" s="4">
        <v>0</v>
      </c>
      <c r="Q28" s="4">
        <v>0</v>
      </c>
      <c r="R28" s="4">
        <v>0</v>
      </c>
      <c r="S28" s="4">
        <v>0</v>
      </c>
      <c r="T28" s="4">
        <v>0</v>
      </c>
      <c r="U28" s="4">
        <v>0</v>
      </c>
      <c r="V28" s="6">
        <f t="shared" si="0"/>
        <v>7</v>
      </c>
    </row>
    <row r="29" spans="1:22" ht="12.75">
      <c r="A29" t="s">
        <v>412</v>
      </c>
      <c r="B29" s="4">
        <v>0</v>
      </c>
      <c r="C29" s="4">
        <v>0</v>
      </c>
      <c r="D29" s="4">
        <v>0</v>
      </c>
      <c r="E29" s="4">
        <v>1</v>
      </c>
      <c r="F29" s="4">
        <v>0</v>
      </c>
      <c r="G29" s="4">
        <v>0</v>
      </c>
      <c r="H29" s="4">
        <v>0</v>
      </c>
      <c r="I29" s="4">
        <v>3</v>
      </c>
      <c r="J29" s="4">
        <v>0</v>
      </c>
      <c r="K29" s="4">
        <v>1</v>
      </c>
      <c r="L29" s="4">
        <v>0</v>
      </c>
      <c r="M29" s="4">
        <v>0</v>
      </c>
      <c r="N29" s="4">
        <v>0</v>
      </c>
      <c r="O29" s="4">
        <v>0</v>
      </c>
      <c r="P29" s="4">
        <v>0</v>
      </c>
      <c r="Q29" s="4">
        <v>0</v>
      </c>
      <c r="R29" s="4">
        <v>0</v>
      </c>
      <c r="S29" s="4">
        <v>0</v>
      </c>
      <c r="T29" s="4">
        <v>0</v>
      </c>
      <c r="U29" s="4">
        <v>0</v>
      </c>
      <c r="V29" s="6">
        <f t="shared" si="0"/>
        <v>5</v>
      </c>
    </row>
    <row r="30" spans="1:22" ht="12.75">
      <c r="A30" t="s">
        <v>413</v>
      </c>
      <c r="B30" s="4">
        <v>0</v>
      </c>
      <c r="C30" s="4">
        <v>0</v>
      </c>
      <c r="D30" s="4">
        <v>1</v>
      </c>
      <c r="E30" s="4">
        <v>1</v>
      </c>
      <c r="F30" s="4">
        <v>0</v>
      </c>
      <c r="G30" s="4">
        <v>0</v>
      </c>
      <c r="H30" s="4">
        <v>2</v>
      </c>
      <c r="I30" s="4">
        <v>4</v>
      </c>
      <c r="J30" s="4">
        <v>0</v>
      </c>
      <c r="K30" s="4">
        <v>0</v>
      </c>
      <c r="L30" s="4">
        <v>0</v>
      </c>
      <c r="M30" s="4">
        <v>0</v>
      </c>
      <c r="N30" s="4">
        <v>0</v>
      </c>
      <c r="O30" s="4">
        <v>0</v>
      </c>
      <c r="P30" s="4">
        <v>0</v>
      </c>
      <c r="Q30" s="4">
        <v>0</v>
      </c>
      <c r="R30" s="4">
        <v>0</v>
      </c>
      <c r="S30" s="4">
        <v>0</v>
      </c>
      <c r="T30" s="4">
        <v>0</v>
      </c>
      <c r="U30" s="4">
        <v>0</v>
      </c>
      <c r="V30" s="6">
        <f t="shared" si="0"/>
        <v>8</v>
      </c>
    </row>
    <row r="31" spans="1:22" ht="12.75">
      <c r="A31" t="s">
        <v>414</v>
      </c>
      <c r="B31" s="4">
        <v>0</v>
      </c>
      <c r="C31" s="4">
        <v>5</v>
      </c>
      <c r="D31" s="4">
        <v>1</v>
      </c>
      <c r="E31" s="4">
        <v>4</v>
      </c>
      <c r="F31" s="4">
        <v>0</v>
      </c>
      <c r="G31" s="4">
        <v>0</v>
      </c>
      <c r="H31" s="4">
        <v>0</v>
      </c>
      <c r="I31" s="4">
        <v>10</v>
      </c>
      <c r="J31" s="4">
        <v>0</v>
      </c>
      <c r="K31" s="4">
        <v>4</v>
      </c>
      <c r="L31" s="4">
        <v>0</v>
      </c>
      <c r="M31" s="4">
        <v>0</v>
      </c>
      <c r="N31" s="4">
        <v>0</v>
      </c>
      <c r="O31" s="4">
        <v>0</v>
      </c>
      <c r="P31" s="4">
        <v>0</v>
      </c>
      <c r="Q31" s="4">
        <v>0</v>
      </c>
      <c r="R31" s="4">
        <v>0</v>
      </c>
      <c r="S31" s="4">
        <v>0</v>
      </c>
      <c r="T31" s="4">
        <v>0</v>
      </c>
      <c r="U31" s="4">
        <v>0</v>
      </c>
      <c r="V31" s="6">
        <f t="shared" si="0"/>
        <v>24</v>
      </c>
    </row>
    <row r="32" spans="1:22" ht="12.75">
      <c r="A32" t="s">
        <v>415</v>
      </c>
      <c r="B32" s="4">
        <v>1</v>
      </c>
      <c r="C32" s="4">
        <v>0</v>
      </c>
      <c r="D32" s="4">
        <v>0</v>
      </c>
      <c r="E32" s="4">
        <v>0</v>
      </c>
      <c r="F32" s="4">
        <v>0</v>
      </c>
      <c r="G32" s="4">
        <v>0</v>
      </c>
      <c r="H32" s="4">
        <v>1</v>
      </c>
      <c r="I32" s="4">
        <v>0</v>
      </c>
      <c r="J32" s="4">
        <v>0</v>
      </c>
      <c r="K32" s="4">
        <v>0</v>
      </c>
      <c r="L32" s="4">
        <v>0</v>
      </c>
      <c r="M32" s="4">
        <v>0</v>
      </c>
      <c r="N32" s="4">
        <v>0</v>
      </c>
      <c r="O32" s="4">
        <v>0</v>
      </c>
      <c r="P32" s="4">
        <v>0</v>
      </c>
      <c r="Q32" s="4">
        <v>0</v>
      </c>
      <c r="R32" s="4">
        <v>0</v>
      </c>
      <c r="S32" s="4">
        <v>0</v>
      </c>
      <c r="T32" s="4">
        <v>0</v>
      </c>
      <c r="U32" s="4">
        <v>0</v>
      </c>
      <c r="V32" s="6">
        <f t="shared" si="0"/>
        <v>2</v>
      </c>
    </row>
    <row r="33" spans="1:22" ht="12.75">
      <c r="A33" t="s">
        <v>416</v>
      </c>
      <c r="B33" s="4">
        <v>0</v>
      </c>
      <c r="C33" s="4">
        <v>1</v>
      </c>
      <c r="D33" s="4">
        <v>0</v>
      </c>
      <c r="E33" s="4">
        <v>1</v>
      </c>
      <c r="F33" s="4">
        <v>1</v>
      </c>
      <c r="G33" s="4">
        <v>3</v>
      </c>
      <c r="H33" s="4">
        <v>1</v>
      </c>
      <c r="I33" s="4">
        <v>1</v>
      </c>
      <c r="J33" s="4">
        <v>1</v>
      </c>
      <c r="K33" s="4">
        <v>1</v>
      </c>
      <c r="L33" s="4">
        <v>0</v>
      </c>
      <c r="M33" s="4">
        <v>0</v>
      </c>
      <c r="N33" s="4">
        <v>0</v>
      </c>
      <c r="O33" s="4">
        <v>0</v>
      </c>
      <c r="P33" s="4">
        <v>0</v>
      </c>
      <c r="Q33" s="4">
        <v>0</v>
      </c>
      <c r="R33" s="4">
        <v>0</v>
      </c>
      <c r="S33" s="4">
        <v>0</v>
      </c>
      <c r="T33" s="4">
        <v>0</v>
      </c>
      <c r="U33" s="4">
        <v>0</v>
      </c>
      <c r="V33" s="6">
        <f t="shared" si="0"/>
        <v>10</v>
      </c>
    </row>
    <row r="34" spans="1:22" ht="12.75">
      <c r="A34" s="2" t="s">
        <v>387</v>
      </c>
      <c r="B34" s="6">
        <f aca="true" t="shared" si="1" ref="B34:V34">SUM(B7:B33)</f>
        <v>30</v>
      </c>
      <c r="C34" s="6">
        <f t="shared" si="1"/>
        <v>19</v>
      </c>
      <c r="D34" s="6">
        <f t="shared" si="1"/>
        <v>11</v>
      </c>
      <c r="E34" s="6">
        <f t="shared" si="1"/>
        <v>15</v>
      </c>
      <c r="F34" s="6">
        <f t="shared" si="1"/>
        <v>36</v>
      </c>
      <c r="G34" s="6">
        <f t="shared" si="1"/>
        <v>33</v>
      </c>
      <c r="H34" s="6">
        <f t="shared" si="1"/>
        <v>62</v>
      </c>
      <c r="I34" s="6">
        <f t="shared" si="1"/>
        <v>46</v>
      </c>
      <c r="J34" s="6">
        <f t="shared" si="1"/>
        <v>23</v>
      </c>
      <c r="K34" s="6">
        <f t="shared" si="1"/>
        <v>22</v>
      </c>
      <c r="L34" s="6">
        <f t="shared" si="1"/>
        <v>0</v>
      </c>
      <c r="M34" s="6">
        <f t="shared" si="1"/>
        <v>0</v>
      </c>
      <c r="N34" s="6">
        <f t="shared" si="1"/>
        <v>0</v>
      </c>
      <c r="O34" s="6">
        <f t="shared" si="1"/>
        <v>0</v>
      </c>
      <c r="P34" s="6">
        <f t="shared" si="1"/>
        <v>0</v>
      </c>
      <c r="Q34" s="6">
        <f t="shared" si="1"/>
        <v>0</v>
      </c>
      <c r="R34" s="6">
        <f t="shared" si="1"/>
        <v>0</v>
      </c>
      <c r="S34" s="6">
        <f t="shared" si="1"/>
        <v>0</v>
      </c>
      <c r="T34" s="6">
        <f t="shared" si="1"/>
        <v>0</v>
      </c>
      <c r="U34" s="6">
        <f t="shared" si="1"/>
        <v>0</v>
      </c>
      <c r="V34" s="6">
        <f t="shared" si="1"/>
        <v>297</v>
      </c>
    </row>
  </sheetData>
  <sheetProtection/>
  <printOptions/>
  <pageMargins left="0.75" right="0.75" top="1" bottom="1" header="0.5" footer="0.5"/>
  <pageSetup fitToHeight="0" fitToWidth="0"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1:Z34"/>
  <sheetViews>
    <sheetView zoomScalePageLayoutView="0" workbookViewId="0" topLeftCell="A1">
      <selection activeCell="A1" sqref="A1"/>
    </sheetView>
  </sheetViews>
  <sheetFormatPr defaultColWidth="9.140625" defaultRowHeight="12.75"/>
  <sheetData>
    <row r="1" ht="18">
      <c r="A1" s="1" t="s">
        <v>528</v>
      </c>
    </row>
    <row r="5" spans="1:26" ht="12.75">
      <c r="A5" s="2" t="s">
        <v>529</v>
      </c>
      <c r="B5" s="2" t="s">
        <v>530</v>
      </c>
      <c r="D5" s="2" t="s">
        <v>531</v>
      </c>
      <c r="F5" s="2" t="s">
        <v>532</v>
      </c>
      <c r="H5" s="2" t="s">
        <v>533</v>
      </c>
      <c r="J5" s="2" t="s">
        <v>534</v>
      </c>
      <c r="L5" s="2" t="s">
        <v>535</v>
      </c>
      <c r="N5" s="2" t="s">
        <v>536</v>
      </c>
      <c r="P5" s="2" t="s">
        <v>537</v>
      </c>
      <c r="R5" s="2" t="s">
        <v>538</v>
      </c>
      <c r="T5" s="2" t="s">
        <v>539</v>
      </c>
      <c r="V5" s="2" t="s">
        <v>540</v>
      </c>
      <c r="X5" s="2" t="s">
        <v>541</v>
      </c>
      <c r="Z5" s="2" t="s">
        <v>387</v>
      </c>
    </row>
    <row r="6" spans="1:25" ht="12.75">
      <c r="A6" s="2" t="s">
        <v>382</v>
      </c>
      <c r="B6" t="s">
        <v>388</v>
      </c>
      <c r="C6" t="s">
        <v>389</v>
      </c>
      <c r="D6" t="s">
        <v>388</v>
      </c>
      <c r="E6" t="s">
        <v>389</v>
      </c>
      <c r="F6" t="s">
        <v>388</v>
      </c>
      <c r="G6" t="s">
        <v>389</v>
      </c>
      <c r="H6" t="s">
        <v>388</v>
      </c>
      <c r="I6" t="s">
        <v>389</v>
      </c>
      <c r="J6" t="s">
        <v>388</v>
      </c>
      <c r="K6" t="s">
        <v>389</v>
      </c>
      <c r="L6" t="s">
        <v>388</v>
      </c>
      <c r="M6" t="s">
        <v>389</v>
      </c>
      <c r="N6" t="s">
        <v>388</v>
      </c>
      <c r="O6" t="s">
        <v>389</v>
      </c>
      <c r="P6" t="s">
        <v>388</v>
      </c>
      <c r="Q6" t="s">
        <v>389</v>
      </c>
      <c r="R6" t="s">
        <v>388</v>
      </c>
      <c r="S6" t="s">
        <v>389</v>
      </c>
      <c r="T6" t="s">
        <v>388</v>
      </c>
      <c r="U6" t="s">
        <v>389</v>
      </c>
      <c r="V6" t="s">
        <v>388</v>
      </c>
      <c r="W6" t="s">
        <v>389</v>
      </c>
      <c r="X6" t="s">
        <v>388</v>
      </c>
      <c r="Y6" t="s">
        <v>389</v>
      </c>
    </row>
    <row r="7" spans="1:26" ht="12.75">
      <c r="A7" t="s">
        <v>390</v>
      </c>
      <c r="B7" s="4">
        <v>0</v>
      </c>
      <c r="C7" s="4">
        <v>0</v>
      </c>
      <c r="D7" s="4">
        <v>0</v>
      </c>
      <c r="E7" s="4">
        <v>0</v>
      </c>
      <c r="F7" s="4">
        <v>0</v>
      </c>
      <c r="G7" s="4">
        <v>0</v>
      </c>
      <c r="H7" s="4">
        <v>0</v>
      </c>
      <c r="I7" s="4">
        <v>0</v>
      </c>
      <c r="J7" s="4">
        <v>0</v>
      </c>
      <c r="K7" s="4">
        <v>0</v>
      </c>
      <c r="L7" s="4">
        <v>0</v>
      </c>
      <c r="M7" s="4">
        <v>0</v>
      </c>
      <c r="N7" s="4">
        <v>0</v>
      </c>
      <c r="O7" s="4">
        <v>0</v>
      </c>
      <c r="P7" s="4">
        <v>0</v>
      </c>
      <c r="Q7" s="4">
        <v>0</v>
      </c>
      <c r="R7" s="4">
        <v>0</v>
      </c>
      <c r="S7" s="4">
        <v>0</v>
      </c>
      <c r="T7" s="4">
        <v>1</v>
      </c>
      <c r="U7" s="4">
        <v>0</v>
      </c>
      <c r="V7" s="4">
        <v>0</v>
      </c>
      <c r="W7" s="4">
        <v>0</v>
      </c>
      <c r="X7" s="4">
        <v>0</v>
      </c>
      <c r="Y7" s="4">
        <v>0</v>
      </c>
      <c r="Z7" s="6">
        <f aca="true" t="shared" si="0" ref="Z7:Z33">SUM(B7:Y7)</f>
        <v>1</v>
      </c>
    </row>
    <row r="8" spans="1:26" ht="12.75">
      <c r="A8" t="s">
        <v>391</v>
      </c>
      <c r="B8" s="4">
        <v>0</v>
      </c>
      <c r="C8" s="4">
        <v>0</v>
      </c>
      <c r="D8" s="4">
        <v>0</v>
      </c>
      <c r="E8" s="4">
        <v>0</v>
      </c>
      <c r="F8" s="4">
        <v>0</v>
      </c>
      <c r="G8" s="4">
        <v>0</v>
      </c>
      <c r="H8" s="4">
        <v>0</v>
      </c>
      <c r="I8" s="4">
        <v>0</v>
      </c>
      <c r="J8" s="4">
        <v>0</v>
      </c>
      <c r="K8" s="4">
        <v>0</v>
      </c>
      <c r="L8" s="4">
        <v>0</v>
      </c>
      <c r="M8" s="4">
        <v>0</v>
      </c>
      <c r="N8" s="4">
        <v>0</v>
      </c>
      <c r="O8" s="4">
        <v>0</v>
      </c>
      <c r="P8" s="4">
        <v>0</v>
      </c>
      <c r="Q8" s="4">
        <v>1</v>
      </c>
      <c r="R8" s="4">
        <v>0</v>
      </c>
      <c r="S8" s="4">
        <v>0</v>
      </c>
      <c r="T8" s="4">
        <v>0</v>
      </c>
      <c r="U8" s="4">
        <v>0</v>
      </c>
      <c r="V8" s="4">
        <v>0</v>
      </c>
      <c r="W8" s="4">
        <v>0</v>
      </c>
      <c r="X8" s="4">
        <v>0</v>
      </c>
      <c r="Y8" s="4">
        <v>0</v>
      </c>
      <c r="Z8" s="6">
        <f t="shared" si="0"/>
        <v>1</v>
      </c>
    </row>
    <row r="9" spans="1:26" ht="12.75">
      <c r="A9" t="s">
        <v>392</v>
      </c>
      <c r="B9" s="4">
        <v>0</v>
      </c>
      <c r="C9" s="4">
        <v>0</v>
      </c>
      <c r="D9" s="4">
        <v>0</v>
      </c>
      <c r="E9" s="4">
        <v>0</v>
      </c>
      <c r="F9" s="4">
        <v>0</v>
      </c>
      <c r="G9" s="4">
        <v>0</v>
      </c>
      <c r="H9" s="4">
        <v>0</v>
      </c>
      <c r="I9" s="4">
        <v>0</v>
      </c>
      <c r="J9" s="4">
        <v>0</v>
      </c>
      <c r="K9" s="4">
        <v>0</v>
      </c>
      <c r="L9" s="4">
        <v>0</v>
      </c>
      <c r="M9" s="4">
        <v>0</v>
      </c>
      <c r="N9" s="4">
        <v>0</v>
      </c>
      <c r="O9" s="4">
        <v>0</v>
      </c>
      <c r="P9" s="4">
        <v>1</v>
      </c>
      <c r="Q9" s="4">
        <v>0</v>
      </c>
      <c r="R9" s="4">
        <v>0</v>
      </c>
      <c r="S9" s="4">
        <v>0</v>
      </c>
      <c r="T9" s="4">
        <v>0</v>
      </c>
      <c r="U9" s="4">
        <v>0</v>
      </c>
      <c r="V9" s="4">
        <v>0</v>
      </c>
      <c r="W9" s="4">
        <v>0</v>
      </c>
      <c r="X9" s="4">
        <v>0</v>
      </c>
      <c r="Y9" s="4">
        <v>0</v>
      </c>
      <c r="Z9" s="6">
        <f t="shared" si="0"/>
        <v>1</v>
      </c>
    </row>
    <row r="10" spans="1:26" ht="12.75">
      <c r="A10" t="s">
        <v>393</v>
      </c>
      <c r="B10" s="4">
        <v>0</v>
      </c>
      <c r="C10" s="4">
        <v>0</v>
      </c>
      <c r="D10" s="4">
        <v>0</v>
      </c>
      <c r="E10" s="4">
        <v>0</v>
      </c>
      <c r="F10" s="4">
        <v>0</v>
      </c>
      <c r="G10" s="4">
        <v>0</v>
      </c>
      <c r="H10" s="4">
        <v>0</v>
      </c>
      <c r="I10" s="4">
        <v>0</v>
      </c>
      <c r="J10" s="4">
        <v>0</v>
      </c>
      <c r="K10" s="4">
        <v>0</v>
      </c>
      <c r="L10" s="4">
        <v>0</v>
      </c>
      <c r="M10" s="4">
        <v>0</v>
      </c>
      <c r="N10" s="4">
        <v>0</v>
      </c>
      <c r="O10" s="4">
        <v>0</v>
      </c>
      <c r="P10" s="4">
        <v>0</v>
      </c>
      <c r="Q10" s="4">
        <v>0</v>
      </c>
      <c r="R10" s="4">
        <v>0</v>
      </c>
      <c r="S10" s="4">
        <v>1</v>
      </c>
      <c r="T10" s="4">
        <v>0</v>
      </c>
      <c r="U10" s="4">
        <v>0</v>
      </c>
      <c r="V10" s="4">
        <v>0</v>
      </c>
      <c r="W10" s="4">
        <v>0</v>
      </c>
      <c r="X10" s="4">
        <v>0</v>
      </c>
      <c r="Y10" s="4">
        <v>0</v>
      </c>
      <c r="Z10" s="6">
        <f t="shared" si="0"/>
        <v>1</v>
      </c>
    </row>
    <row r="11" spans="1:26" ht="12.75">
      <c r="A11" t="s">
        <v>394</v>
      </c>
      <c r="B11" s="4">
        <v>0</v>
      </c>
      <c r="C11" s="4">
        <v>0</v>
      </c>
      <c r="D11" s="4">
        <v>0</v>
      </c>
      <c r="E11" s="4">
        <v>0</v>
      </c>
      <c r="F11" s="4">
        <v>0</v>
      </c>
      <c r="G11" s="4">
        <v>0</v>
      </c>
      <c r="H11" s="4">
        <v>0</v>
      </c>
      <c r="I11" s="4">
        <v>0</v>
      </c>
      <c r="J11" s="4">
        <v>0</v>
      </c>
      <c r="K11" s="4">
        <v>0</v>
      </c>
      <c r="L11" s="4">
        <v>0</v>
      </c>
      <c r="M11" s="4">
        <v>0</v>
      </c>
      <c r="N11" s="4">
        <v>0</v>
      </c>
      <c r="O11" s="4">
        <v>0</v>
      </c>
      <c r="P11" s="4">
        <v>0</v>
      </c>
      <c r="Q11" s="4">
        <v>0</v>
      </c>
      <c r="R11" s="4">
        <v>0</v>
      </c>
      <c r="S11" s="4">
        <v>1</v>
      </c>
      <c r="T11" s="4">
        <v>0</v>
      </c>
      <c r="U11" s="4">
        <v>1</v>
      </c>
      <c r="V11" s="4">
        <v>0</v>
      </c>
      <c r="W11" s="4">
        <v>0</v>
      </c>
      <c r="X11" s="4">
        <v>0</v>
      </c>
      <c r="Y11" s="4">
        <v>0</v>
      </c>
      <c r="Z11" s="6">
        <f t="shared" si="0"/>
        <v>2</v>
      </c>
    </row>
    <row r="12" spans="1:26" ht="12.75">
      <c r="A12" t="s">
        <v>395</v>
      </c>
      <c r="B12" s="4">
        <v>0</v>
      </c>
      <c r="C12" s="4">
        <v>0</v>
      </c>
      <c r="D12" s="4">
        <v>0</v>
      </c>
      <c r="E12" s="4">
        <v>0</v>
      </c>
      <c r="F12" s="4">
        <v>0</v>
      </c>
      <c r="G12" s="4">
        <v>0</v>
      </c>
      <c r="H12" s="4">
        <v>0</v>
      </c>
      <c r="I12" s="4">
        <v>0</v>
      </c>
      <c r="J12" s="4">
        <v>0</v>
      </c>
      <c r="K12" s="4">
        <v>0</v>
      </c>
      <c r="L12" s="4">
        <v>0</v>
      </c>
      <c r="M12" s="4">
        <v>0</v>
      </c>
      <c r="N12" s="4">
        <v>0</v>
      </c>
      <c r="O12" s="4">
        <v>0</v>
      </c>
      <c r="P12" s="4">
        <v>0</v>
      </c>
      <c r="Q12" s="4">
        <v>0</v>
      </c>
      <c r="R12" s="4">
        <v>1</v>
      </c>
      <c r="S12" s="4">
        <v>0</v>
      </c>
      <c r="T12" s="4">
        <v>0</v>
      </c>
      <c r="U12" s="4">
        <v>1</v>
      </c>
      <c r="V12" s="4">
        <v>0</v>
      </c>
      <c r="W12" s="4">
        <v>0</v>
      </c>
      <c r="X12" s="4">
        <v>0</v>
      </c>
      <c r="Y12" s="4">
        <v>0</v>
      </c>
      <c r="Z12" s="6">
        <f t="shared" si="0"/>
        <v>2</v>
      </c>
    </row>
    <row r="13" spans="1:26" ht="12.75">
      <c r="A13" t="s">
        <v>396</v>
      </c>
      <c r="B13" s="4">
        <v>0</v>
      </c>
      <c r="C13" s="4">
        <v>0</v>
      </c>
      <c r="D13" s="4">
        <v>0</v>
      </c>
      <c r="E13" s="4">
        <v>0</v>
      </c>
      <c r="F13" s="4">
        <v>0</v>
      </c>
      <c r="G13" s="4">
        <v>0</v>
      </c>
      <c r="H13" s="4">
        <v>0</v>
      </c>
      <c r="I13" s="4">
        <v>0</v>
      </c>
      <c r="J13" s="4">
        <v>0</v>
      </c>
      <c r="K13" s="4">
        <v>0</v>
      </c>
      <c r="L13" s="4">
        <v>0</v>
      </c>
      <c r="M13" s="4">
        <v>0</v>
      </c>
      <c r="N13" s="4">
        <v>0</v>
      </c>
      <c r="O13" s="4">
        <v>0</v>
      </c>
      <c r="P13" s="4">
        <v>1</v>
      </c>
      <c r="Q13" s="4">
        <v>0</v>
      </c>
      <c r="R13" s="4">
        <v>0</v>
      </c>
      <c r="S13" s="4">
        <v>0</v>
      </c>
      <c r="T13" s="4">
        <v>1</v>
      </c>
      <c r="U13" s="4">
        <v>0</v>
      </c>
      <c r="V13" s="4">
        <v>1</v>
      </c>
      <c r="W13" s="4">
        <v>0</v>
      </c>
      <c r="X13" s="4">
        <v>0</v>
      </c>
      <c r="Y13" s="4">
        <v>0</v>
      </c>
      <c r="Z13" s="6">
        <f t="shared" si="0"/>
        <v>3</v>
      </c>
    </row>
    <row r="14" spans="1:26" ht="12.75">
      <c r="A14" t="s">
        <v>397</v>
      </c>
      <c r="B14" s="4">
        <v>0</v>
      </c>
      <c r="C14" s="4">
        <v>0</v>
      </c>
      <c r="D14" s="4">
        <v>0</v>
      </c>
      <c r="E14" s="4">
        <v>0</v>
      </c>
      <c r="F14" s="4">
        <v>0</v>
      </c>
      <c r="G14" s="4">
        <v>0</v>
      </c>
      <c r="H14" s="4">
        <v>0</v>
      </c>
      <c r="I14" s="4">
        <v>0</v>
      </c>
      <c r="J14" s="4">
        <v>0</v>
      </c>
      <c r="K14" s="4">
        <v>0</v>
      </c>
      <c r="L14" s="4">
        <v>0</v>
      </c>
      <c r="M14" s="4">
        <v>0</v>
      </c>
      <c r="N14" s="4">
        <v>0</v>
      </c>
      <c r="O14" s="4">
        <v>0</v>
      </c>
      <c r="P14" s="4">
        <v>0</v>
      </c>
      <c r="Q14" s="4">
        <v>0</v>
      </c>
      <c r="R14" s="4">
        <v>1</v>
      </c>
      <c r="S14" s="4">
        <v>0</v>
      </c>
      <c r="T14" s="4">
        <v>0</v>
      </c>
      <c r="U14" s="4">
        <v>0</v>
      </c>
      <c r="V14" s="4">
        <v>0</v>
      </c>
      <c r="W14" s="4">
        <v>0</v>
      </c>
      <c r="X14" s="4">
        <v>0</v>
      </c>
      <c r="Y14" s="4">
        <v>0</v>
      </c>
      <c r="Z14" s="6">
        <f t="shared" si="0"/>
        <v>1</v>
      </c>
    </row>
    <row r="15" spans="1:26" ht="12.75">
      <c r="A15" t="s">
        <v>398</v>
      </c>
      <c r="B15" s="4">
        <v>0</v>
      </c>
      <c r="C15" s="4">
        <v>0</v>
      </c>
      <c r="D15" s="4">
        <v>0</v>
      </c>
      <c r="E15" s="4">
        <v>0</v>
      </c>
      <c r="F15" s="4">
        <v>0</v>
      </c>
      <c r="G15" s="4">
        <v>0</v>
      </c>
      <c r="H15" s="4">
        <v>0</v>
      </c>
      <c r="I15" s="4">
        <v>0</v>
      </c>
      <c r="J15" s="4">
        <v>0</v>
      </c>
      <c r="K15" s="4">
        <v>0</v>
      </c>
      <c r="L15" s="4">
        <v>0</v>
      </c>
      <c r="M15" s="4">
        <v>0</v>
      </c>
      <c r="N15" s="4">
        <v>0</v>
      </c>
      <c r="O15" s="4">
        <v>0</v>
      </c>
      <c r="P15" s="4">
        <v>0</v>
      </c>
      <c r="Q15" s="4">
        <v>0</v>
      </c>
      <c r="R15" s="4">
        <v>1</v>
      </c>
      <c r="S15" s="4">
        <v>0</v>
      </c>
      <c r="T15" s="4">
        <v>0</v>
      </c>
      <c r="U15" s="4">
        <v>0</v>
      </c>
      <c r="V15" s="4">
        <v>0</v>
      </c>
      <c r="W15" s="4">
        <v>0</v>
      </c>
      <c r="X15" s="4">
        <v>0</v>
      </c>
      <c r="Y15" s="4">
        <v>0</v>
      </c>
      <c r="Z15" s="6">
        <f t="shared" si="0"/>
        <v>1</v>
      </c>
    </row>
    <row r="16" spans="1:26" ht="12.75">
      <c r="A16" t="s">
        <v>399</v>
      </c>
      <c r="B16" s="4">
        <v>0</v>
      </c>
      <c r="C16" s="4">
        <v>0</v>
      </c>
      <c r="D16" s="4">
        <v>0</v>
      </c>
      <c r="E16" s="4">
        <v>0</v>
      </c>
      <c r="F16" s="4">
        <v>0</v>
      </c>
      <c r="G16" s="4">
        <v>0</v>
      </c>
      <c r="H16" s="4">
        <v>0</v>
      </c>
      <c r="I16" s="4">
        <v>0</v>
      </c>
      <c r="J16" s="4">
        <v>0</v>
      </c>
      <c r="K16" s="4">
        <v>0</v>
      </c>
      <c r="L16" s="4">
        <v>0</v>
      </c>
      <c r="M16" s="4">
        <v>0</v>
      </c>
      <c r="N16" s="4">
        <v>0</v>
      </c>
      <c r="O16" s="4">
        <v>0</v>
      </c>
      <c r="P16" s="4">
        <v>0</v>
      </c>
      <c r="Q16" s="4">
        <v>1</v>
      </c>
      <c r="R16" s="4">
        <v>0</v>
      </c>
      <c r="S16" s="4">
        <v>0</v>
      </c>
      <c r="T16" s="4">
        <v>0</v>
      </c>
      <c r="U16" s="4">
        <v>1</v>
      </c>
      <c r="V16" s="4">
        <v>0</v>
      </c>
      <c r="W16" s="4">
        <v>0</v>
      </c>
      <c r="X16" s="4">
        <v>0</v>
      </c>
      <c r="Y16" s="4">
        <v>0</v>
      </c>
      <c r="Z16" s="6">
        <f t="shared" si="0"/>
        <v>2</v>
      </c>
    </row>
    <row r="17" spans="1:26" ht="12.75">
      <c r="A17" t="s">
        <v>400</v>
      </c>
      <c r="B17" s="4">
        <v>0</v>
      </c>
      <c r="C17" s="4">
        <v>0</v>
      </c>
      <c r="D17" s="4">
        <v>0</v>
      </c>
      <c r="E17" s="4">
        <v>0</v>
      </c>
      <c r="F17" s="4">
        <v>0</v>
      </c>
      <c r="G17" s="4">
        <v>0</v>
      </c>
      <c r="H17" s="4">
        <v>0</v>
      </c>
      <c r="I17" s="4">
        <v>0</v>
      </c>
      <c r="J17" s="4">
        <v>0</v>
      </c>
      <c r="K17" s="4">
        <v>1</v>
      </c>
      <c r="L17" s="4">
        <v>0</v>
      </c>
      <c r="M17" s="4">
        <v>0</v>
      </c>
      <c r="N17" s="4">
        <v>0</v>
      </c>
      <c r="O17" s="4">
        <v>0</v>
      </c>
      <c r="P17" s="4">
        <v>2</v>
      </c>
      <c r="Q17" s="4">
        <v>4</v>
      </c>
      <c r="R17" s="4">
        <v>2</v>
      </c>
      <c r="S17" s="4">
        <v>2</v>
      </c>
      <c r="T17" s="4">
        <v>3</v>
      </c>
      <c r="U17" s="4">
        <v>0</v>
      </c>
      <c r="V17" s="4">
        <v>0</v>
      </c>
      <c r="W17" s="4">
        <v>0</v>
      </c>
      <c r="X17" s="4">
        <v>0</v>
      </c>
      <c r="Y17" s="4">
        <v>0</v>
      </c>
      <c r="Z17" s="6">
        <f t="shared" si="0"/>
        <v>14</v>
      </c>
    </row>
    <row r="18" spans="1:26" ht="12.75">
      <c r="A18" t="s">
        <v>401</v>
      </c>
      <c r="B18" s="4">
        <v>0</v>
      </c>
      <c r="C18" s="4">
        <v>0</v>
      </c>
      <c r="D18" s="4">
        <v>0</v>
      </c>
      <c r="E18" s="4">
        <v>0</v>
      </c>
      <c r="F18" s="4">
        <v>0</v>
      </c>
      <c r="G18" s="4">
        <v>0</v>
      </c>
      <c r="H18" s="4">
        <v>0</v>
      </c>
      <c r="I18" s="4">
        <v>0</v>
      </c>
      <c r="J18" s="4">
        <v>0</v>
      </c>
      <c r="K18" s="4">
        <v>0</v>
      </c>
      <c r="L18" s="4">
        <v>0</v>
      </c>
      <c r="M18" s="4">
        <v>0</v>
      </c>
      <c r="N18" s="4">
        <v>0</v>
      </c>
      <c r="O18" s="4">
        <v>0</v>
      </c>
      <c r="P18" s="4">
        <v>0</v>
      </c>
      <c r="Q18" s="4">
        <v>1</v>
      </c>
      <c r="R18" s="4">
        <v>0</v>
      </c>
      <c r="S18" s="4">
        <v>0</v>
      </c>
      <c r="T18" s="4">
        <v>3</v>
      </c>
      <c r="U18" s="4">
        <v>1</v>
      </c>
      <c r="V18" s="4">
        <v>1</v>
      </c>
      <c r="W18" s="4">
        <v>0</v>
      </c>
      <c r="X18" s="4">
        <v>0</v>
      </c>
      <c r="Y18" s="4">
        <v>0</v>
      </c>
      <c r="Z18" s="6">
        <f t="shared" si="0"/>
        <v>6</v>
      </c>
    </row>
    <row r="19" spans="1:26" ht="12.75">
      <c r="A19" t="s">
        <v>402</v>
      </c>
      <c r="B19" s="4">
        <v>0</v>
      </c>
      <c r="C19" s="4">
        <v>0</v>
      </c>
      <c r="D19" s="4">
        <v>0</v>
      </c>
      <c r="E19" s="4">
        <v>0</v>
      </c>
      <c r="F19" s="4">
        <v>0</v>
      </c>
      <c r="G19" s="4">
        <v>0</v>
      </c>
      <c r="H19" s="4">
        <v>1</v>
      </c>
      <c r="I19" s="4">
        <v>0</v>
      </c>
      <c r="J19" s="4">
        <v>2</v>
      </c>
      <c r="K19" s="4">
        <v>1</v>
      </c>
      <c r="L19" s="4">
        <v>2</v>
      </c>
      <c r="M19" s="4">
        <v>1</v>
      </c>
      <c r="N19" s="4">
        <v>1</v>
      </c>
      <c r="O19" s="4">
        <v>0</v>
      </c>
      <c r="P19" s="4">
        <v>5</v>
      </c>
      <c r="Q19" s="4">
        <v>2</v>
      </c>
      <c r="R19" s="4">
        <v>14</v>
      </c>
      <c r="S19" s="4">
        <v>5</v>
      </c>
      <c r="T19" s="4">
        <v>6</v>
      </c>
      <c r="U19" s="4">
        <v>4</v>
      </c>
      <c r="V19" s="4">
        <v>1</v>
      </c>
      <c r="W19" s="4">
        <v>0</v>
      </c>
      <c r="X19" s="4">
        <v>0</v>
      </c>
      <c r="Y19" s="4">
        <v>0</v>
      </c>
      <c r="Z19" s="6">
        <f t="shared" si="0"/>
        <v>45</v>
      </c>
    </row>
    <row r="20" spans="1:26" ht="12.75">
      <c r="A20" t="s">
        <v>403</v>
      </c>
      <c r="B20" s="4">
        <v>0</v>
      </c>
      <c r="C20" s="4">
        <v>0</v>
      </c>
      <c r="D20" s="4">
        <v>0</v>
      </c>
      <c r="E20" s="4">
        <v>0</v>
      </c>
      <c r="F20" s="4">
        <v>0</v>
      </c>
      <c r="G20" s="4">
        <v>0</v>
      </c>
      <c r="H20" s="4">
        <v>0</v>
      </c>
      <c r="I20" s="4">
        <v>0</v>
      </c>
      <c r="J20" s="4">
        <v>0</v>
      </c>
      <c r="K20" s="4">
        <v>0</v>
      </c>
      <c r="L20" s="4">
        <v>0</v>
      </c>
      <c r="M20" s="4">
        <v>0</v>
      </c>
      <c r="N20" s="4">
        <v>0</v>
      </c>
      <c r="O20" s="4">
        <v>0</v>
      </c>
      <c r="P20" s="4">
        <v>0</v>
      </c>
      <c r="Q20" s="4">
        <v>0</v>
      </c>
      <c r="R20" s="4">
        <v>1</v>
      </c>
      <c r="S20" s="4">
        <v>0</v>
      </c>
      <c r="T20" s="4">
        <v>0</v>
      </c>
      <c r="U20" s="4">
        <v>0</v>
      </c>
      <c r="V20" s="4">
        <v>1</v>
      </c>
      <c r="W20" s="4">
        <v>0</v>
      </c>
      <c r="X20" s="4">
        <v>0</v>
      </c>
      <c r="Y20" s="4">
        <v>0</v>
      </c>
      <c r="Z20" s="6">
        <f t="shared" si="0"/>
        <v>2</v>
      </c>
    </row>
    <row r="21" spans="1:26" ht="12.75">
      <c r="A21" t="s">
        <v>404</v>
      </c>
      <c r="B21" s="4">
        <v>0</v>
      </c>
      <c r="C21" s="4">
        <v>0</v>
      </c>
      <c r="D21" s="4">
        <v>0</v>
      </c>
      <c r="E21" s="4">
        <v>0</v>
      </c>
      <c r="F21" s="4">
        <v>0</v>
      </c>
      <c r="G21" s="4">
        <v>0</v>
      </c>
      <c r="H21" s="4">
        <v>0</v>
      </c>
      <c r="I21" s="4">
        <v>0</v>
      </c>
      <c r="J21" s="4">
        <v>0</v>
      </c>
      <c r="K21" s="4">
        <v>0</v>
      </c>
      <c r="L21" s="4">
        <v>1</v>
      </c>
      <c r="M21" s="4">
        <v>0</v>
      </c>
      <c r="N21" s="4">
        <v>1</v>
      </c>
      <c r="O21" s="4">
        <v>1</v>
      </c>
      <c r="P21" s="4">
        <v>1</v>
      </c>
      <c r="Q21" s="4">
        <v>0</v>
      </c>
      <c r="R21" s="4">
        <v>0</v>
      </c>
      <c r="S21" s="4">
        <v>2</v>
      </c>
      <c r="T21" s="4">
        <v>0</v>
      </c>
      <c r="U21" s="4">
        <v>0</v>
      </c>
      <c r="V21" s="4">
        <v>0</v>
      </c>
      <c r="W21" s="4">
        <v>0</v>
      </c>
      <c r="X21" s="4">
        <v>0</v>
      </c>
      <c r="Y21" s="4">
        <v>0</v>
      </c>
      <c r="Z21" s="6">
        <f t="shared" si="0"/>
        <v>6</v>
      </c>
    </row>
    <row r="22" spans="1:26" ht="12.75">
      <c r="A22" t="s">
        <v>405</v>
      </c>
      <c r="B22" s="4">
        <v>0</v>
      </c>
      <c r="C22" s="4">
        <v>0</v>
      </c>
      <c r="D22" s="4">
        <v>0</v>
      </c>
      <c r="E22" s="4">
        <v>0</v>
      </c>
      <c r="F22" s="4">
        <v>0</v>
      </c>
      <c r="G22" s="4">
        <v>0</v>
      </c>
      <c r="H22" s="4">
        <v>0</v>
      </c>
      <c r="I22" s="4">
        <v>0</v>
      </c>
      <c r="J22" s="4">
        <v>0</v>
      </c>
      <c r="K22" s="4">
        <v>0</v>
      </c>
      <c r="L22" s="4">
        <v>2</v>
      </c>
      <c r="M22" s="4">
        <v>0</v>
      </c>
      <c r="N22" s="4">
        <v>0</v>
      </c>
      <c r="O22" s="4">
        <v>0</v>
      </c>
      <c r="P22" s="4">
        <v>0</v>
      </c>
      <c r="Q22" s="4">
        <v>1</v>
      </c>
      <c r="R22" s="4">
        <v>0</v>
      </c>
      <c r="S22" s="4">
        <v>0</v>
      </c>
      <c r="T22" s="4">
        <v>1</v>
      </c>
      <c r="U22" s="4">
        <v>0</v>
      </c>
      <c r="V22" s="4">
        <v>0</v>
      </c>
      <c r="W22" s="4">
        <v>0</v>
      </c>
      <c r="X22" s="4">
        <v>0</v>
      </c>
      <c r="Y22" s="4">
        <v>0</v>
      </c>
      <c r="Z22" s="6">
        <f t="shared" si="0"/>
        <v>4</v>
      </c>
    </row>
    <row r="23" spans="1:26" ht="12.75">
      <c r="A23" t="s">
        <v>406</v>
      </c>
      <c r="B23" s="4">
        <v>0</v>
      </c>
      <c r="C23" s="4">
        <v>0</v>
      </c>
      <c r="D23" s="4">
        <v>0</v>
      </c>
      <c r="E23" s="4">
        <v>0</v>
      </c>
      <c r="F23" s="4">
        <v>0</v>
      </c>
      <c r="G23" s="4">
        <v>0</v>
      </c>
      <c r="H23" s="4">
        <v>0</v>
      </c>
      <c r="I23" s="4">
        <v>0</v>
      </c>
      <c r="J23" s="4">
        <v>0</v>
      </c>
      <c r="K23" s="4">
        <v>0</v>
      </c>
      <c r="L23" s="4">
        <v>0</v>
      </c>
      <c r="M23" s="4">
        <v>0</v>
      </c>
      <c r="N23" s="4">
        <v>1</v>
      </c>
      <c r="O23" s="4">
        <v>0</v>
      </c>
      <c r="P23" s="4">
        <v>5</v>
      </c>
      <c r="Q23" s="4">
        <v>0</v>
      </c>
      <c r="R23" s="4">
        <v>8</v>
      </c>
      <c r="S23" s="4">
        <v>1</v>
      </c>
      <c r="T23" s="4">
        <v>2</v>
      </c>
      <c r="U23" s="4">
        <v>1</v>
      </c>
      <c r="V23" s="4">
        <v>0</v>
      </c>
      <c r="W23" s="4">
        <v>1</v>
      </c>
      <c r="X23" s="4">
        <v>0</v>
      </c>
      <c r="Y23" s="4">
        <v>0</v>
      </c>
      <c r="Z23" s="6">
        <f t="shared" si="0"/>
        <v>19</v>
      </c>
    </row>
    <row r="24" spans="1:26" ht="12.75">
      <c r="A24" t="s">
        <v>407</v>
      </c>
      <c r="B24" s="4">
        <v>0</v>
      </c>
      <c r="C24" s="4">
        <v>0</v>
      </c>
      <c r="D24" s="4">
        <v>0</v>
      </c>
      <c r="E24" s="4">
        <v>0</v>
      </c>
      <c r="F24" s="4">
        <v>0</v>
      </c>
      <c r="G24" s="4">
        <v>0</v>
      </c>
      <c r="H24" s="4">
        <v>1</v>
      </c>
      <c r="I24" s="4">
        <v>0</v>
      </c>
      <c r="J24" s="4">
        <v>3</v>
      </c>
      <c r="K24" s="4">
        <v>4</v>
      </c>
      <c r="L24" s="4">
        <v>15</v>
      </c>
      <c r="M24" s="4">
        <v>14</v>
      </c>
      <c r="N24" s="4">
        <v>17</v>
      </c>
      <c r="O24" s="4">
        <v>12</v>
      </c>
      <c r="P24" s="4">
        <v>7</v>
      </c>
      <c r="Q24" s="4">
        <v>19</v>
      </c>
      <c r="R24" s="4">
        <v>5</v>
      </c>
      <c r="S24" s="4">
        <v>0</v>
      </c>
      <c r="T24" s="4">
        <v>1</v>
      </c>
      <c r="U24" s="4">
        <v>0</v>
      </c>
      <c r="V24" s="4">
        <v>0</v>
      </c>
      <c r="W24" s="4">
        <v>0</v>
      </c>
      <c r="X24" s="4">
        <v>0</v>
      </c>
      <c r="Y24" s="4">
        <v>0</v>
      </c>
      <c r="Z24" s="6">
        <f t="shared" si="0"/>
        <v>98</v>
      </c>
    </row>
    <row r="25" spans="1:26" ht="12.75">
      <c r="A25" t="s">
        <v>408</v>
      </c>
      <c r="B25" s="4">
        <v>0</v>
      </c>
      <c r="C25" s="4">
        <v>0</v>
      </c>
      <c r="D25" s="4">
        <v>0</v>
      </c>
      <c r="E25" s="4">
        <v>0</v>
      </c>
      <c r="F25" s="4">
        <v>0</v>
      </c>
      <c r="G25" s="4">
        <v>0</v>
      </c>
      <c r="H25" s="4">
        <v>5</v>
      </c>
      <c r="I25" s="4">
        <v>2</v>
      </c>
      <c r="J25" s="4">
        <v>0</v>
      </c>
      <c r="K25" s="4">
        <v>4</v>
      </c>
      <c r="L25" s="4">
        <v>4</v>
      </c>
      <c r="M25" s="4">
        <v>1</v>
      </c>
      <c r="N25" s="4">
        <v>3</v>
      </c>
      <c r="O25" s="4">
        <v>0</v>
      </c>
      <c r="P25" s="4">
        <v>3</v>
      </c>
      <c r="Q25" s="4">
        <v>0</v>
      </c>
      <c r="R25" s="4">
        <v>2</v>
      </c>
      <c r="S25" s="4">
        <v>0</v>
      </c>
      <c r="T25" s="4">
        <v>0</v>
      </c>
      <c r="U25" s="4">
        <v>0</v>
      </c>
      <c r="V25" s="4">
        <v>0</v>
      </c>
      <c r="W25" s="4">
        <v>0</v>
      </c>
      <c r="X25" s="4">
        <v>0</v>
      </c>
      <c r="Y25" s="4">
        <v>0</v>
      </c>
      <c r="Z25" s="6">
        <f t="shared" si="0"/>
        <v>24</v>
      </c>
    </row>
    <row r="26" spans="1:26" ht="12.75">
      <c r="A26" t="s">
        <v>409</v>
      </c>
      <c r="B26" s="4">
        <v>0</v>
      </c>
      <c r="C26" s="4">
        <v>0</v>
      </c>
      <c r="D26" s="4">
        <v>0</v>
      </c>
      <c r="E26" s="4">
        <v>0</v>
      </c>
      <c r="F26" s="4">
        <v>0</v>
      </c>
      <c r="G26" s="4">
        <v>0</v>
      </c>
      <c r="H26" s="4">
        <v>0</v>
      </c>
      <c r="I26" s="4">
        <v>0</v>
      </c>
      <c r="J26" s="4">
        <v>0</v>
      </c>
      <c r="K26" s="4">
        <v>0</v>
      </c>
      <c r="L26" s="4">
        <v>0</v>
      </c>
      <c r="M26" s="4">
        <v>0</v>
      </c>
      <c r="N26" s="4">
        <v>0</v>
      </c>
      <c r="O26" s="4">
        <v>0</v>
      </c>
      <c r="P26" s="4">
        <v>2</v>
      </c>
      <c r="Q26" s="4">
        <v>0</v>
      </c>
      <c r="R26" s="4">
        <v>2</v>
      </c>
      <c r="S26" s="4">
        <v>0</v>
      </c>
      <c r="T26" s="4">
        <v>0</v>
      </c>
      <c r="U26" s="4">
        <v>0</v>
      </c>
      <c r="V26" s="4">
        <v>0</v>
      </c>
      <c r="W26" s="4">
        <v>0</v>
      </c>
      <c r="X26" s="4">
        <v>0</v>
      </c>
      <c r="Y26" s="4">
        <v>0</v>
      </c>
      <c r="Z26" s="6">
        <f t="shared" si="0"/>
        <v>4</v>
      </c>
    </row>
    <row r="27" spans="1:26" ht="12.75">
      <c r="A27" t="s">
        <v>410</v>
      </c>
      <c r="B27" s="4">
        <v>0</v>
      </c>
      <c r="C27" s="4">
        <v>0</v>
      </c>
      <c r="D27" s="4">
        <v>0</v>
      </c>
      <c r="E27" s="4">
        <v>0</v>
      </c>
      <c r="F27" s="4">
        <v>0</v>
      </c>
      <c r="G27" s="4">
        <v>0</v>
      </c>
      <c r="H27" s="4">
        <v>0</v>
      </c>
      <c r="I27" s="4">
        <v>0</v>
      </c>
      <c r="J27" s="4">
        <v>0</v>
      </c>
      <c r="K27" s="4">
        <v>0</v>
      </c>
      <c r="L27" s="4">
        <v>1</v>
      </c>
      <c r="M27" s="4">
        <v>0</v>
      </c>
      <c r="N27" s="4">
        <v>0</v>
      </c>
      <c r="O27" s="4">
        <v>0</v>
      </c>
      <c r="P27" s="4">
        <v>0</v>
      </c>
      <c r="Q27" s="4">
        <v>1</v>
      </c>
      <c r="R27" s="4">
        <v>1</v>
      </c>
      <c r="S27" s="4">
        <v>1</v>
      </c>
      <c r="T27" s="4">
        <v>0</v>
      </c>
      <c r="U27" s="4">
        <v>0</v>
      </c>
      <c r="V27" s="4">
        <v>0</v>
      </c>
      <c r="W27" s="4">
        <v>0</v>
      </c>
      <c r="X27" s="4">
        <v>0</v>
      </c>
      <c r="Y27" s="4">
        <v>0</v>
      </c>
      <c r="Z27" s="6">
        <f t="shared" si="0"/>
        <v>4</v>
      </c>
    </row>
    <row r="28" spans="1:26" ht="12.75">
      <c r="A28" t="s">
        <v>411</v>
      </c>
      <c r="B28" s="4">
        <v>0</v>
      </c>
      <c r="C28" s="4">
        <v>0</v>
      </c>
      <c r="D28" s="4">
        <v>0</v>
      </c>
      <c r="E28" s="4">
        <v>0</v>
      </c>
      <c r="F28" s="4">
        <v>0</v>
      </c>
      <c r="G28" s="4">
        <v>0</v>
      </c>
      <c r="H28" s="4">
        <v>1</v>
      </c>
      <c r="I28" s="4">
        <v>0</v>
      </c>
      <c r="J28" s="4">
        <v>0</v>
      </c>
      <c r="K28" s="4">
        <v>0</v>
      </c>
      <c r="L28" s="4">
        <v>0</v>
      </c>
      <c r="M28" s="4">
        <v>0</v>
      </c>
      <c r="N28" s="4">
        <v>0</v>
      </c>
      <c r="O28" s="4">
        <v>0</v>
      </c>
      <c r="P28" s="4">
        <v>1</v>
      </c>
      <c r="Q28" s="4">
        <v>1</v>
      </c>
      <c r="R28" s="4">
        <v>3</v>
      </c>
      <c r="S28" s="4">
        <v>0</v>
      </c>
      <c r="T28" s="4">
        <v>1</v>
      </c>
      <c r="U28" s="4">
        <v>0</v>
      </c>
      <c r="V28" s="4">
        <v>0</v>
      </c>
      <c r="W28" s="4">
        <v>0</v>
      </c>
      <c r="X28" s="4">
        <v>0</v>
      </c>
      <c r="Y28" s="4">
        <v>0</v>
      </c>
      <c r="Z28" s="6">
        <f t="shared" si="0"/>
        <v>7</v>
      </c>
    </row>
    <row r="29" spans="1:26" ht="12.75">
      <c r="A29" t="s">
        <v>412</v>
      </c>
      <c r="B29" s="4">
        <v>0</v>
      </c>
      <c r="C29" s="4">
        <v>0</v>
      </c>
      <c r="D29" s="4">
        <v>0</v>
      </c>
      <c r="E29" s="4">
        <v>0</v>
      </c>
      <c r="F29" s="4">
        <v>0</v>
      </c>
      <c r="G29" s="4">
        <v>0</v>
      </c>
      <c r="H29" s="4">
        <v>0</v>
      </c>
      <c r="I29" s="4">
        <v>0</v>
      </c>
      <c r="J29" s="4">
        <v>0</v>
      </c>
      <c r="K29" s="4">
        <v>0</v>
      </c>
      <c r="L29" s="4">
        <v>0</v>
      </c>
      <c r="M29" s="4">
        <v>0</v>
      </c>
      <c r="N29" s="4">
        <v>0</v>
      </c>
      <c r="O29" s="4">
        <v>0</v>
      </c>
      <c r="P29" s="4">
        <v>0</v>
      </c>
      <c r="Q29" s="4">
        <v>1</v>
      </c>
      <c r="R29" s="4">
        <v>0</v>
      </c>
      <c r="S29" s="4">
        <v>3</v>
      </c>
      <c r="T29" s="4">
        <v>0</v>
      </c>
      <c r="U29" s="4">
        <v>1</v>
      </c>
      <c r="V29" s="4">
        <v>0</v>
      </c>
      <c r="W29" s="4">
        <v>0</v>
      </c>
      <c r="X29" s="4">
        <v>0</v>
      </c>
      <c r="Y29" s="4">
        <v>0</v>
      </c>
      <c r="Z29" s="6">
        <f t="shared" si="0"/>
        <v>5</v>
      </c>
    </row>
    <row r="30" spans="1:26" ht="12.75">
      <c r="A30" t="s">
        <v>413</v>
      </c>
      <c r="B30" s="4">
        <v>0</v>
      </c>
      <c r="C30" s="4">
        <v>0</v>
      </c>
      <c r="D30" s="4">
        <v>0</v>
      </c>
      <c r="E30" s="4">
        <v>0</v>
      </c>
      <c r="F30" s="4">
        <v>0</v>
      </c>
      <c r="G30" s="4">
        <v>0</v>
      </c>
      <c r="H30" s="4">
        <v>0</v>
      </c>
      <c r="I30" s="4">
        <v>1</v>
      </c>
      <c r="J30" s="4">
        <v>0</v>
      </c>
      <c r="K30" s="4">
        <v>0</v>
      </c>
      <c r="L30" s="4">
        <v>0</v>
      </c>
      <c r="M30" s="4">
        <v>0</v>
      </c>
      <c r="N30" s="4">
        <v>0</v>
      </c>
      <c r="O30" s="4">
        <v>2</v>
      </c>
      <c r="P30" s="4">
        <v>3</v>
      </c>
      <c r="Q30" s="4">
        <v>1</v>
      </c>
      <c r="R30" s="4">
        <v>0</v>
      </c>
      <c r="S30" s="4">
        <v>1</v>
      </c>
      <c r="T30" s="4">
        <v>0</v>
      </c>
      <c r="U30" s="4">
        <v>0</v>
      </c>
      <c r="V30" s="4">
        <v>0</v>
      </c>
      <c r="W30" s="4">
        <v>0</v>
      </c>
      <c r="X30" s="4">
        <v>0</v>
      </c>
      <c r="Y30" s="4">
        <v>0</v>
      </c>
      <c r="Z30" s="6">
        <f t="shared" si="0"/>
        <v>8</v>
      </c>
    </row>
    <row r="31" spans="1:26" ht="12.75">
      <c r="A31" t="s">
        <v>414</v>
      </c>
      <c r="B31" s="4">
        <v>0</v>
      </c>
      <c r="C31" s="4">
        <v>0</v>
      </c>
      <c r="D31" s="4">
        <v>0</v>
      </c>
      <c r="E31" s="4">
        <v>0</v>
      </c>
      <c r="F31" s="4">
        <v>0</v>
      </c>
      <c r="G31" s="4">
        <v>0</v>
      </c>
      <c r="H31" s="4">
        <v>0</v>
      </c>
      <c r="I31" s="4">
        <v>0</v>
      </c>
      <c r="J31" s="4">
        <v>0</v>
      </c>
      <c r="K31" s="4">
        <v>2</v>
      </c>
      <c r="L31" s="4">
        <v>1</v>
      </c>
      <c r="M31" s="4">
        <v>2</v>
      </c>
      <c r="N31" s="4">
        <v>0</v>
      </c>
      <c r="O31" s="4">
        <v>7</v>
      </c>
      <c r="P31" s="4">
        <v>0</v>
      </c>
      <c r="Q31" s="4">
        <v>9</v>
      </c>
      <c r="R31" s="4">
        <v>0</v>
      </c>
      <c r="S31" s="4">
        <v>3</v>
      </c>
      <c r="T31" s="4">
        <v>0</v>
      </c>
      <c r="U31" s="4">
        <v>0</v>
      </c>
      <c r="V31" s="4">
        <v>0</v>
      </c>
      <c r="W31" s="4">
        <v>0</v>
      </c>
      <c r="X31" s="4">
        <v>0</v>
      </c>
      <c r="Y31" s="4">
        <v>0</v>
      </c>
      <c r="Z31" s="6">
        <f t="shared" si="0"/>
        <v>24</v>
      </c>
    </row>
    <row r="32" spans="1:26" ht="12.75">
      <c r="A32" t="s">
        <v>415</v>
      </c>
      <c r="B32" s="4">
        <v>0</v>
      </c>
      <c r="C32" s="4">
        <v>0</v>
      </c>
      <c r="D32" s="4">
        <v>0</v>
      </c>
      <c r="E32" s="4">
        <v>0</v>
      </c>
      <c r="F32" s="4">
        <v>0</v>
      </c>
      <c r="G32" s="4">
        <v>0</v>
      </c>
      <c r="H32" s="4">
        <v>0</v>
      </c>
      <c r="I32" s="4">
        <v>0</v>
      </c>
      <c r="J32" s="4">
        <v>0</v>
      </c>
      <c r="K32" s="4">
        <v>0</v>
      </c>
      <c r="L32" s="4">
        <v>0</v>
      </c>
      <c r="M32" s="4">
        <v>0</v>
      </c>
      <c r="N32" s="4">
        <v>1</v>
      </c>
      <c r="O32" s="4">
        <v>0</v>
      </c>
      <c r="P32" s="4">
        <v>0</v>
      </c>
      <c r="Q32" s="4">
        <v>0</v>
      </c>
      <c r="R32" s="4">
        <v>0</v>
      </c>
      <c r="S32" s="4">
        <v>0</v>
      </c>
      <c r="T32" s="4">
        <v>1</v>
      </c>
      <c r="U32" s="4">
        <v>0</v>
      </c>
      <c r="V32" s="4">
        <v>0</v>
      </c>
      <c r="W32" s="4">
        <v>0</v>
      </c>
      <c r="X32" s="4">
        <v>0</v>
      </c>
      <c r="Y32" s="4">
        <v>0</v>
      </c>
      <c r="Z32" s="6">
        <f t="shared" si="0"/>
        <v>2</v>
      </c>
    </row>
    <row r="33" spans="1:26" ht="12.75">
      <c r="A33" t="s">
        <v>416</v>
      </c>
      <c r="B33" s="4">
        <v>0</v>
      </c>
      <c r="C33" s="4">
        <v>0</v>
      </c>
      <c r="D33" s="4">
        <v>0</v>
      </c>
      <c r="E33" s="4">
        <v>0</v>
      </c>
      <c r="F33" s="4">
        <v>0</v>
      </c>
      <c r="G33" s="4">
        <v>0</v>
      </c>
      <c r="H33" s="4">
        <v>0</v>
      </c>
      <c r="I33" s="4">
        <v>1</v>
      </c>
      <c r="J33" s="4">
        <v>0</v>
      </c>
      <c r="K33" s="4">
        <v>1</v>
      </c>
      <c r="L33" s="4">
        <v>0</v>
      </c>
      <c r="M33" s="4">
        <v>0</v>
      </c>
      <c r="N33" s="4">
        <v>0</v>
      </c>
      <c r="O33" s="4">
        <v>0</v>
      </c>
      <c r="P33" s="4">
        <v>1</v>
      </c>
      <c r="Q33" s="4">
        <v>2</v>
      </c>
      <c r="R33" s="4">
        <v>2</v>
      </c>
      <c r="S33" s="4">
        <v>1</v>
      </c>
      <c r="T33" s="4">
        <v>0</v>
      </c>
      <c r="U33" s="4">
        <v>1</v>
      </c>
      <c r="V33" s="4">
        <v>0</v>
      </c>
      <c r="W33" s="4">
        <v>1</v>
      </c>
      <c r="X33" s="4">
        <v>0</v>
      </c>
      <c r="Y33" s="4">
        <v>0</v>
      </c>
      <c r="Z33" s="6">
        <f t="shared" si="0"/>
        <v>10</v>
      </c>
    </row>
    <row r="34" spans="1:26" ht="12.75">
      <c r="A34" s="2" t="s">
        <v>387</v>
      </c>
      <c r="B34" s="6">
        <f aca="true" t="shared" si="1" ref="B34:Z34">SUM(B7:B33)</f>
        <v>0</v>
      </c>
      <c r="C34" s="6">
        <f t="shared" si="1"/>
        <v>0</v>
      </c>
      <c r="D34" s="6">
        <f t="shared" si="1"/>
        <v>0</v>
      </c>
      <c r="E34" s="6">
        <f t="shared" si="1"/>
        <v>0</v>
      </c>
      <c r="F34" s="6">
        <f t="shared" si="1"/>
        <v>0</v>
      </c>
      <c r="G34" s="6">
        <f t="shared" si="1"/>
        <v>0</v>
      </c>
      <c r="H34" s="6">
        <f t="shared" si="1"/>
        <v>8</v>
      </c>
      <c r="I34" s="6">
        <f t="shared" si="1"/>
        <v>4</v>
      </c>
      <c r="J34" s="6">
        <f t="shared" si="1"/>
        <v>5</v>
      </c>
      <c r="K34" s="6">
        <f t="shared" si="1"/>
        <v>13</v>
      </c>
      <c r="L34" s="6">
        <f t="shared" si="1"/>
        <v>26</v>
      </c>
      <c r="M34" s="6">
        <f t="shared" si="1"/>
        <v>18</v>
      </c>
      <c r="N34" s="6">
        <f t="shared" si="1"/>
        <v>24</v>
      </c>
      <c r="O34" s="6">
        <f t="shared" si="1"/>
        <v>22</v>
      </c>
      <c r="P34" s="6">
        <f t="shared" si="1"/>
        <v>32</v>
      </c>
      <c r="Q34" s="6">
        <f t="shared" si="1"/>
        <v>44</v>
      </c>
      <c r="R34" s="6">
        <f t="shared" si="1"/>
        <v>43</v>
      </c>
      <c r="S34" s="6">
        <f t="shared" si="1"/>
        <v>21</v>
      </c>
      <c r="T34" s="6">
        <f t="shared" si="1"/>
        <v>20</v>
      </c>
      <c r="U34" s="6">
        <f t="shared" si="1"/>
        <v>11</v>
      </c>
      <c r="V34" s="6">
        <f t="shared" si="1"/>
        <v>4</v>
      </c>
      <c r="W34" s="6">
        <f t="shared" si="1"/>
        <v>2</v>
      </c>
      <c r="X34" s="6">
        <f t="shared" si="1"/>
        <v>0</v>
      </c>
      <c r="Y34" s="6">
        <f t="shared" si="1"/>
        <v>0</v>
      </c>
      <c r="Z34" s="6">
        <f t="shared" si="1"/>
        <v>297</v>
      </c>
    </row>
  </sheetData>
  <sheetProtection/>
  <printOptions/>
  <pageMargins left="0.75" right="0.75" top="1" bottom="1" header="0.5" footer="0.5"/>
  <pageSetup fitToHeight="0" fitToWidth="0"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1:N34"/>
  <sheetViews>
    <sheetView zoomScalePageLayoutView="0" workbookViewId="0" topLeftCell="A1">
      <selection activeCell="A1" sqref="A1"/>
    </sheetView>
  </sheetViews>
  <sheetFormatPr defaultColWidth="9.140625" defaultRowHeight="12.75"/>
  <sheetData>
    <row r="1" ht="18">
      <c r="A1" s="1" t="s">
        <v>542</v>
      </c>
    </row>
    <row r="5" spans="2:14" ht="12.75">
      <c r="B5" s="2" t="s">
        <v>543</v>
      </c>
      <c r="D5" s="2" t="s">
        <v>544</v>
      </c>
      <c r="F5" s="2" t="s">
        <v>545</v>
      </c>
      <c r="H5" s="2" t="s">
        <v>546</v>
      </c>
      <c r="J5" s="2" t="s">
        <v>547</v>
      </c>
      <c r="L5" s="2" t="s">
        <v>548</v>
      </c>
      <c r="N5" s="2" t="s">
        <v>515</v>
      </c>
    </row>
    <row r="6" spans="1:13" ht="12.75">
      <c r="A6" s="2" t="s">
        <v>382</v>
      </c>
      <c r="B6" t="s">
        <v>388</v>
      </c>
      <c r="C6" t="s">
        <v>389</v>
      </c>
      <c r="D6" t="s">
        <v>388</v>
      </c>
      <c r="E6" t="s">
        <v>389</v>
      </c>
      <c r="F6" t="s">
        <v>388</v>
      </c>
      <c r="G6" t="s">
        <v>389</v>
      </c>
      <c r="H6" t="s">
        <v>388</v>
      </c>
      <c r="I6" t="s">
        <v>389</v>
      </c>
      <c r="J6" t="s">
        <v>388</v>
      </c>
      <c r="K6" t="s">
        <v>389</v>
      </c>
      <c r="L6" t="s">
        <v>388</v>
      </c>
      <c r="M6" t="s">
        <v>389</v>
      </c>
    </row>
    <row r="7" spans="1:14" ht="12.75">
      <c r="A7" t="s">
        <v>390</v>
      </c>
      <c r="B7" s="4">
        <v>0</v>
      </c>
      <c r="C7" s="4">
        <v>0</v>
      </c>
      <c r="D7" s="4">
        <v>0</v>
      </c>
      <c r="E7" s="4">
        <v>0</v>
      </c>
      <c r="F7" s="4">
        <v>0</v>
      </c>
      <c r="G7" s="4">
        <v>0</v>
      </c>
      <c r="H7" s="4">
        <v>1</v>
      </c>
      <c r="I7" s="4">
        <v>0</v>
      </c>
      <c r="J7" s="4">
        <v>0</v>
      </c>
      <c r="K7" s="4">
        <v>0</v>
      </c>
      <c r="L7" s="4">
        <v>0</v>
      </c>
      <c r="M7" s="4">
        <v>0</v>
      </c>
      <c r="N7" s="6">
        <f aca="true" t="shared" si="0" ref="N7:N33">SUM(B7:M7)</f>
        <v>1</v>
      </c>
    </row>
    <row r="8" spans="1:14" ht="12.75">
      <c r="A8" t="s">
        <v>391</v>
      </c>
      <c r="B8" s="4">
        <v>0</v>
      </c>
      <c r="C8" s="4">
        <v>0</v>
      </c>
      <c r="D8" s="4">
        <v>0</v>
      </c>
      <c r="E8" s="4">
        <v>0</v>
      </c>
      <c r="F8" s="4">
        <v>0</v>
      </c>
      <c r="G8" s="4">
        <v>0</v>
      </c>
      <c r="H8" s="4">
        <v>0</v>
      </c>
      <c r="I8" s="4">
        <v>1</v>
      </c>
      <c r="J8" s="4">
        <v>0</v>
      </c>
      <c r="K8" s="4">
        <v>0</v>
      </c>
      <c r="L8" s="4">
        <v>0</v>
      </c>
      <c r="M8" s="4">
        <v>0</v>
      </c>
      <c r="N8" s="6">
        <f t="shared" si="0"/>
        <v>1</v>
      </c>
    </row>
    <row r="9" spans="1:14" ht="12.75">
      <c r="A9" t="s">
        <v>392</v>
      </c>
      <c r="B9" s="4">
        <v>0</v>
      </c>
      <c r="C9" s="4">
        <v>0</v>
      </c>
      <c r="D9" s="4">
        <v>0</v>
      </c>
      <c r="E9" s="4">
        <v>0</v>
      </c>
      <c r="F9" s="4">
        <v>0</v>
      </c>
      <c r="G9" s="4">
        <v>0</v>
      </c>
      <c r="H9" s="4">
        <v>1</v>
      </c>
      <c r="I9" s="4">
        <v>0</v>
      </c>
      <c r="J9" s="4">
        <v>0</v>
      </c>
      <c r="K9" s="4">
        <v>0</v>
      </c>
      <c r="L9" s="4">
        <v>0</v>
      </c>
      <c r="M9" s="4">
        <v>0</v>
      </c>
      <c r="N9" s="6">
        <f t="shared" si="0"/>
        <v>1</v>
      </c>
    </row>
    <row r="10" spans="1:14" ht="12.75">
      <c r="A10" t="s">
        <v>393</v>
      </c>
      <c r="B10" s="4">
        <v>0</v>
      </c>
      <c r="C10" s="4">
        <v>0</v>
      </c>
      <c r="D10" s="4">
        <v>0</v>
      </c>
      <c r="E10" s="4">
        <v>0</v>
      </c>
      <c r="F10" s="4">
        <v>0</v>
      </c>
      <c r="G10" s="4">
        <v>0</v>
      </c>
      <c r="H10" s="4">
        <v>0</v>
      </c>
      <c r="I10" s="4">
        <v>1</v>
      </c>
      <c r="J10" s="4">
        <v>0</v>
      </c>
      <c r="K10" s="4">
        <v>0</v>
      </c>
      <c r="L10" s="4">
        <v>0</v>
      </c>
      <c r="M10" s="4">
        <v>0</v>
      </c>
      <c r="N10" s="6">
        <f t="shared" si="0"/>
        <v>1</v>
      </c>
    </row>
    <row r="11" spans="1:14" ht="12.75">
      <c r="A11" t="s">
        <v>394</v>
      </c>
      <c r="B11" s="4">
        <v>0</v>
      </c>
      <c r="C11" s="4">
        <v>0</v>
      </c>
      <c r="D11" s="4">
        <v>0</v>
      </c>
      <c r="E11" s="4">
        <v>0</v>
      </c>
      <c r="F11" s="4">
        <v>0</v>
      </c>
      <c r="G11" s="4">
        <v>0</v>
      </c>
      <c r="H11" s="4">
        <v>0</v>
      </c>
      <c r="I11" s="4">
        <v>2</v>
      </c>
      <c r="J11" s="4">
        <v>0</v>
      </c>
      <c r="K11" s="4">
        <v>0</v>
      </c>
      <c r="L11" s="4">
        <v>0</v>
      </c>
      <c r="M11" s="4">
        <v>0</v>
      </c>
      <c r="N11" s="6">
        <f t="shared" si="0"/>
        <v>2</v>
      </c>
    </row>
    <row r="12" spans="1:14" ht="12.75">
      <c r="A12" t="s">
        <v>395</v>
      </c>
      <c r="B12" s="4">
        <v>0</v>
      </c>
      <c r="C12" s="4">
        <v>0</v>
      </c>
      <c r="D12" s="4">
        <v>0</v>
      </c>
      <c r="E12" s="4">
        <v>0</v>
      </c>
      <c r="F12" s="4">
        <v>0</v>
      </c>
      <c r="G12" s="4">
        <v>0</v>
      </c>
      <c r="H12" s="4">
        <v>1</v>
      </c>
      <c r="I12" s="4">
        <v>1</v>
      </c>
      <c r="J12" s="4">
        <v>0</v>
      </c>
      <c r="K12" s="4">
        <v>0</v>
      </c>
      <c r="L12" s="4">
        <v>0</v>
      </c>
      <c r="M12" s="4">
        <v>0</v>
      </c>
      <c r="N12" s="6">
        <f t="shared" si="0"/>
        <v>2</v>
      </c>
    </row>
    <row r="13" spans="1:14" ht="12.75">
      <c r="A13" t="s">
        <v>396</v>
      </c>
      <c r="B13" s="4">
        <v>0</v>
      </c>
      <c r="C13" s="4">
        <v>0</v>
      </c>
      <c r="D13" s="4">
        <v>0</v>
      </c>
      <c r="E13" s="4">
        <v>0</v>
      </c>
      <c r="F13" s="4">
        <v>0</v>
      </c>
      <c r="G13" s="4">
        <v>0</v>
      </c>
      <c r="H13" s="4">
        <v>3</v>
      </c>
      <c r="I13" s="4">
        <v>0</v>
      </c>
      <c r="J13" s="4">
        <v>0</v>
      </c>
      <c r="K13" s="4">
        <v>0</v>
      </c>
      <c r="L13" s="4">
        <v>0</v>
      </c>
      <c r="M13" s="4">
        <v>0</v>
      </c>
      <c r="N13" s="6">
        <f t="shared" si="0"/>
        <v>3</v>
      </c>
    </row>
    <row r="14" spans="1:14" ht="12.75">
      <c r="A14" t="s">
        <v>397</v>
      </c>
      <c r="B14" s="4">
        <v>0</v>
      </c>
      <c r="C14" s="4">
        <v>0</v>
      </c>
      <c r="D14" s="4">
        <v>0</v>
      </c>
      <c r="E14" s="4">
        <v>0</v>
      </c>
      <c r="F14" s="4">
        <v>0</v>
      </c>
      <c r="G14" s="4">
        <v>0</v>
      </c>
      <c r="H14" s="4">
        <v>1</v>
      </c>
      <c r="I14" s="4">
        <v>0</v>
      </c>
      <c r="J14" s="4">
        <v>0</v>
      </c>
      <c r="K14" s="4">
        <v>0</v>
      </c>
      <c r="L14" s="4">
        <v>0</v>
      </c>
      <c r="M14" s="4">
        <v>0</v>
      </c>
      <c r="N14" s="6">
        <f t="shared" si="0"/>
        <v>1</v>
      </c>
    </row>
    <row r="15" spans="1:14" ht="12.75">
      <c r="A15" t="s">
        <v>398</v>
      </c>
      <c r="B15" s="4">
        <v>0</v>
      </c>
      <c r="C15" s="4">
        <v>0</v>
      </c>
      <c r="D15" s="4">
        <v>0</v>
      </c>
      <c r="E15" s="4">
        <v>0</v>
      </c>
      <c r="F15" s="4">
        <v>0</v>
      </c>
      <c r="G15" s="4">
        <v>0</v>
      </c>
      <c r="H15" s="4">
        <v>1</v>
      </c>
      <c r="I15" s="4">
        <v>0</v>
      </c>
      <c r="J15" s="4">
        <v>0</v>
      </c>
      <c r="K15" s="4">
        <v>0</v>
      </c>
      <c r="L15" s="4">
        <v>0</v>
      </c>
      <c r="M15" s="4">
        <v>0</v>
      </c>
      <c r="N15" s="6">
        <f t="shared" si="0"/>
        <v>1</v>
      </c>
    </row>
    <row r="16" spans="1:14" ht="12.75">
      <c r="A16" t="s">
        <v>399</v>
      </c>
      <c r="B16" s="4">
        <v>0</v>
      </c>
      <c r="C16" s="4">
        <v>0</v>
      </c>
      <c r="D16" s="4">
        <v>0</v>
      </c>
      <c r="E16" s="4">
        <v>0</v>
      </c>
      <c r="F16" s="4">
        <v>0</v>
      </c>
      <c r="G16" s="4">
        <v>0</v>
      </c>
      <c r="H16" s="4">
        <v>0</v>
      </c>
      <c r="I16" s="4">
        <v>2</v>
      </c>
      <c r="J16" s="4">
        <v>0</v>
      </c>
      <c r="K16" s="4">
        <v>0</v>
      </c>
      <c r="L16" s="4">
        <v>0</v>
      </c>
      <c r="M16" s="4">
        <v>0</v>
      </c>
      <c r="N16" s="6">
        <f t="shared" si="0"/>
        <v>2</v>
      </c>
    </row>
    <row r="17" spans="1:14" ht="12.75">
      <c r="A17" t="s">
        <v>400</v>
      </c>
      <c r="B17" s="4">
        <v>1</v>
      </c>
      <c r="C17" s="4">
        <v>0</v>
      </c>
      <c r="D17" s="4">
        <v>5</v>
      </c>
      <c r="E17" s="4">
        <v>6</v>
      </c>
      <c r="F17" s="4">
        <v>0</v>
      </c>
      <c r="G17" s="4">
        <v>0</v>
      </c>
      <c r="H17" s="4">
        <v>1</v>
      </c>
      <c r="I17" s="4">
        <v>1</v>
      </c>
      <c r="J17" s="4">
        <v>0</v>
      </c>
      <c r="K17" s="4">
        <v>0</v>
      </c>
      <c r="L17" s="4">
        <v>0</v>
      </c>
      <c r="M17" s="4">
        <v>0</v>
      </c>
      <c r="N17" s="6">
        <f t="shared" si="0"/>
        <v>14</v>
      </c>
    </row>
    <row r="18" spans="1:14" ht="12.75">
      <c r="A18" t="s">
        <v>401</v>
      </c>
      <c r="B18" s="4">
        <v>0</v>
      </c>
      <c r="C18" s="4">
        <v>0</v>
      </c>
      <c r="D18" s="4">
        <v>1</v>
      </c>
      <c r="E18" s="4">
        <v>2</v>
      </c>
      <c r="F18" s="4">
        <v>0</v>
      </c>
      <c r="G18" s="4">
        <v>0</v>
      </c>
      <c r="H18" s="4">
        <v>3</v>
      </c>
      <c r="I18" s="4">
        <v>0</v>
      </c>
      <c r="J18" s="4">
        <v>0</v>
      </c>
      <c r="K18" s="4">
        <v>0</v>
      </c>
      <c r="L18" s="4">
        <v>0</v>
      </c>
      <c r="M18" s="4">
        <v>0</v>
      </c>
      <c r="N18" s="6">
        <f t="shared" si="0"/>
        <v>6</v>
      </c>
    </row>
    <row r="19" spans="1:14" ht="12.75">
      <c r="A19" t="s">
        <v>402</v>
      </c>
      <c r="B19" s="4">
        <v>0</v>
      </c>
      <c r="C19" s="4">
        <v>1</v>
      </c>
      <c r="D19" s="4">
        <v>25</v>
      </c>
      <c r="E19" s="4">
        <v>9</v>
      </c>
      <c r="F19" s="4">
        <v>2</v>
      </c>
      <c r="G19" s="4">
        <v>0</v>
      </c>
      <c r="H19" s="4">
        <v>5</v>
      </c>
      <c r="I19" s="4">
        <v>3</v>
      </c>
      <c r="J19" s="4">
        <v>0</v>
      </c>
      <c r="K19" s="4">
        <v>0</v>
      </c>
      <c r="L19" s="4">
        <v>0</v>
      </c>
      <c r="M19" s="4">
        <v>0</v>
      </c>
      <c r="N19" s="6">
        <f t="shared" si="0"/>
        <v>45</v>
      </c>
    </row>
    <row r="20" spans="1:14" ht="12.75">
      <c r="A20" t="s">
        <v>403</v>
      </c>
      <c r="B20" s="4">
        <v>0</v>
      </c>
      <c r="C20" s="4">
        <v>0</v>
      </c>
      <c r="D20" s="4">
        <v>0</v>
      </c>
      <c r="E20" s="4">
        <v>0</v>
      </c>
      <c r="F20" s="4">
        <v>0</v>
      </c>
      <c r="G20" s="4">
        <v>0</v>
      </c>
      <c r="H20" s="4">
        <v>2</v>
      </c>
      <c r="I20" s="4">
        <v>0</v>
      </c>
      <c r="J20" s="4">
        <v>0</v>
      </c>
      <c r="K20" s="4">
        <v>0</v>
      </c>
      <c r="L20" s="4">
        <v>0</v>
      </c>
      <c r="M20" s="4">
        <v>0</v>
      </c>
      <c r="N20" s="6">
        <f t="shared" si="0"/>
        <v>2</v>
      </c>
    </row>
    <row r="21" spans="1:14" ht="12.75">
      <c r="A21" t="s">
        <v>404</v>
      </c>
      <c r="B21" s="4">
        <v>0</v>
      </c>
      <c r="C21" s="4">
        <v>0</v>
      </c>
      <c r="D21" s="4">
        <v>0</v>
      </c>
      <c r="E21" s="4">
        <v>0</v>
      </c>
      <c r="F21" s="4">
        <v>0</v>
      </c>
      <c r="G21" s="4">
        <v>0</v>
      </c>
      <c r="H21" s="4">
        <v>3</v>
      </c>
      <c r="I21" s="4">
        <v>3</v>
      </c>
      <c r="J21" s="4">
        <v>0</v>
      </c>
      <c r="K21" s="4">
        <v>0</v>
      </c>
      <c r="L21" s="4">
        <v>0</v>
      </c>
      <c r="M21" s="4">
        <v>0</v>
      </c>
      <c r="N21" s="6">
        <f t="shared" si="0"/>
        <v>6</v>
      </c>
    </row>
    <row r="22" spans="1:14" ht="12.75">
      <c r="A22" t="s">
        <v>405</v>
      </c>
      <c r="B22" s="4">
        <v>0</v>
      </c>
      <c r="C22" s="4">
        <v>0</v>
      </c>
      <c r="D22" s="4">
        <v>0</v>
      </c>
      <c r="E22" s="4">
        <v>0</v>
      </c>
      <c r="F22" s="4">
        <v>0</v>
      </c>
      <c r="G22" s="4">
        <v>0</v>
      </c>
      <c r="H22" s="4">
        <v>3</v>
      </c>
      <c r="I22" s="4">
        <v>1</v>
      </c>
      <c r="J22" s="4">
        <v>0</v>
      </c>
      <c r="K22" s="4">
        <v>0</v>
      </c>
      <c r="L22" s="4">
        <v>0</v>
      </c>
      <c r="M22" s="4">
        <v>0</v>
      </c>
      <c r="N22" s="6">
        <f t="shared" si="0"/>
        <v>4</v>
      </c>
    </row>
    <row r="23" spans="1:14" ht="12.75">
      <c r="A23" t="s">
        <v>406</v>
      </c>
      <c r="B23" s="4">
        <v>0</v>
      </c>
      <c r="C23" s="4">
        <v>0</v>
      </c>
      <c r="D23" s="4">
        <v>3</v>
      </c>
      <c r="E23" s="4">
        <v>0</v>
      </c>
      <c r="F23" s="4">
        <v>0</v>
      </c>
      <c r="G23" s="4">
        <v>0</v>
      </c>
      <c r="H23" s="4">
        <v>13</v>
      </c>
      <c r="I23" s="4">
        <v>3</v>
      </c>
      <c r="J23" s="4">
        <v>0</v>
      </c>
      <c r="K23" s="4">
        <v>0</v>
      </c>
      <c r="L23" s="4">
        <v>0</v>
      </c>
      <c r="M23" s="4">
        <v>0</v>
      </c>
      <c r="N23" s="6">
        <f t="shared" si="0"/>
        <v>19</v>
      </c>
    </row>
    <row r="24" spans="1:14" ht="12.75">
      <c r="A24" t="s">
        <v>407</v>
      </c>
      <c r="B24" s="4">
        <v>0</v>
      </c>
      <c r="C24" s="4">
        <v>0</v>
      </c>
      <c r="D24" s="4">
        <v>2</v>
      </c>
      <c r="E24" s="4">
        <v>0</v>
      </c>
      <c r="F24" s="4">
        <v>3</v>
      </c>
      <c r="G24" s="4">
        <v>0</v>
      </c>
      <c r="H24" s="4">
        <v>44</v>
      </c>
      <c r="I24" s="4">
        <v>49</v>
      </c>
      <c r="J24" s="4">
        <v>0</v>
      </c>
      <c r="K24" s="4">
        <v>0</v>
      </c>
      <c r="L24" s="4">
        <v>0</v>
      </c>
      <c r="M24" s="4">
        <v>0</v>
      </c>
      <c r="N24" s="6">
        <f t="shared" si="0"/>
        <v>98</v>
      </c>
    </row>
    <row r="25" spans="1:14" ht="12.75">
      <c r="A25" t="s">
        <v>408</v>
      </c>
      <c r="B25" s="4">
        <v>0</v>
      </c>
      <c r="C25" s="4">
        <v>0</v>
      </c>
      <c r="D25" s="4">
        <v>14</v>
      </c>
      <c r="E25" s="4">
        <v>4</v>
      </c>
      <c r="F25" s="4">
        <v>0</v>
      </c>
      <c r="G25" s="4">
        <v>0</v>
      </c>
      <c r="H25" s="4">
        <v>3</v>
      </c>
      <c r="I25" s="4">
        <v>3</v>
      </c>
      <c r="J25" s="4">
        <v>0</v>
      </c>
      <c r="K25" s="4">
        <v>0</v>
      </c>
      <c r="L25" s="4">
        <v>0</v>
      </c>
      <c r="M25" s="4">
        <v>0</v>
      </c>
      <c r="N25" s="6">
        <f t="shared" si="0"/>
        <v>24</v>
      </c>
    </row>
    <row r="26" spans="1:14" ht="12.75">
      <c r="A26" t="s">
        <v>409</v>
      </c>
      <c r="B26" s="4">
        <v>0</v>
      </c>
      <c r="C26" s="4">
        <v>0</v>
      </c>
      <c r="D26" s="4">
        <v>2</v>
      </c>
      <c r="E26" s="4">
        <v>0</v>
      </c>
      <c r="F26" s="4">
        <v>0</v>
      </c>
      <c r="G26" s="4">
        <v>0</v>
      </c>
      <c r="H26" s="4">
        <v>2</v>
      </c>
      <c r="I26" s="4">
        <v>0</v>
      </c>
      <c r="J26" s="4">
        <v>0</v>
      </c>
      <c r="K26" s="4">
        <v>0</v>
      </c>
      <c r="L26" s="4">
        <v>0</v>
      </c>
      <c r="M26" s="4">
        <v>0</v>
      </c>
      <c r="N26" s="6">
        <f t="shared" si="0"/>
        <v>4</v>
      </c>
    </row>
    <row r="27" spans="1:14" ht="12.75">
      <c r="A27" t="s">
        <v>410</v>
      </c>
      <c r="B27" s="4">
        <v>1</v>
      </c>
      <c r="C27" s="4">
        <v>1</v>
      </c>
      <c r="D27" s="4">
        <v>1</v>
      </c>
      <c r="E27" s="4">
        <v>1</v>
      </c>
      <c r="F27" s="4">
        <v>0</v>
      </c>
      <c r="G27" s="4">
        <v>0</v>
      </c>
      <c r="H27" s="4">
        <v>0</v>
      </c>
      <c r="I27" s="4">
        <v>0</v>
      </c>
      <c r="J27" s="4">
        <v>0</v>
      </c>
      <c r="K27" s="4">
        <v>0</v>
      </c>
      <c r="L27" s="4">
        <v>0</v>
      </c>
      <c r="M27" s="4">
        <v>0</v>
      </c>
      <c r="N27" s="6">
        <f t="shared" si="0"/>
        <v>4</v>
      </c>
    </row>
    <row r="28" spans="1:14" ht="12.75">
      <c r="A28" t="s">
        <v>411</v>
      </c>
      <c r="B28" s="4">
        <v>3</v>
      </c>
      <c r="C28" s="4">
        <v>1</v>
      </c>
      <c r="D28" s="4">
        <v>3</v>
      </c>
      <c r="E28" s="4">
        <v>0</v>
      </c>
      <c r="F28" s="4">
        <v>0</v>
      </c>
      <c r="G28" s="4">
        <v>0</v>
      </c>
      <c r="H28" s="4">
        <v>0</v>
      </c>
      <c r="I28" s="4">
        <v>0</v>
      </c>
      <c r="J28" s="4">
        <v>0</v>
      </c>
      <c r="K28" s="4">
        <v>0</v>
      </c>
      <c r="L28" s="4">
        <v>0</v>
      </c>
      <c r="M28" s="4">
        <v>0</v>
      </c>
      <c r="N28" s="6">
        <f t="shared" si="0"/>
        <v>7</v>
      </c>
    </row>
    <row r="29" spans="1:14" ht="12.75">
      <c r="A29" t="s">
        <v>412</v>
      </c>
      <c r="B29" s="4">
        <v>0</v>
      </c>
      <c r="C29" s="4">
        <v>0</v>
      </c>
      <c r="D29" s="4">
        <v>0</v>
      </c>
      <c r="E29" s="4">
        <v>1</v>
      </c>
      <c r="F29" s="4">
        <v>0</v>
      </c>
      <c r="G29" s="4">
        <v>0</v>
      </c>
      <c r="H29" s="4">
        <v>0</v>
      </c>
      <c r="I29" s="4">
        <v>4</v>
      </c>
      <c r="J29" s="4">
        <v>0</v>
      </c>
      <c r="K29" s="4">
        <v>0</v>
      </c>
      <c r="L29" s="4">
        <v>0</v>
      </c>
      <c r="M29" s="4">
        <v>0</v>
      </c>
      <c r="N29" s="6">
        <f t="shared" si="0"/>
        <v>5</v>
      </c>
    </row>
    <row r="30" spans="1:14" ht="12.75">
      <c r="A30" t="s">
        <v>413</v>
      </c>
      <c r="B30" s="4">
        <v>0</v>
      </c>
      <c r="C30" s="4">
        <v>0</v>
      </c>
      <c r="D30" s="4">
        <v>1</v>
      </c>
      <c r="E30" s="4">
        <v>1</v>
      </c>
      <c r="F30" s="4">
        <v>0</v>
      </c>
      <c r="G30" s="4">
        <v>0</v>
      </c>
      <c r="H30" s="4">
        <v>2</v>
      </c>
      <c r="I30" s="4">
        <v>4</v>
      </c>
      <c r="J30" s="4">
        <v>0</v>
      </c>
      <c r="K30" s="4">
        <v>0</v>
      </c>
      <c r="L30" s="4">
        <v>0</v>
      </c>
      <c r="M30" s="4">
        <v>0</v>
      </c>
      <c r="N30" s="6">
        <f t="shared" si="0"/>
        <v>8</v>
      </c>
    </row>
    <row r="31" spans="1:14" ht="12.75">
      <c r="A31" t="s">
        <v>414</v>
      </c>
      <c r="B31" s="4">
        <v>0</v>
      </c>
      <c r="C31" s="4">
        <v>3</v>
      </c>
      <c r="D31" s="4">
        <v>0</v>
      </c>
      <c r="E31" s="4">
        <v>15</v>
      </c>
      <c r="F31" s="4">
        <v>0</v>
      </c>
      <c r="G31" s="4">
        <v>0</v>
      </c>
      <c r="H31" s="4">
        <v>1</v>
      </c>
      <c r="I31" s="4">
        <v>5</v>
      </c>
      <c r="J31" s="4">
        <v>0</v>
      </c>
      <c r="K31" s="4">
        <v>0</v>
      </c>
      <c r="L31" s="4">
        <v>0</v>
      </c>
      <c r="M31" s="4">
        <v>0</v>
      </c>
      <c r="N31" s="6">
        <f t="shared" si="0"/>
        <v>24</v>
      </c>
    </row>
    <row r="32" spans="1:14" ht="12.75">
      <c r="A32" t="s">
        <v>415</v>
      </c>
      <c r="B32" s="4">
        <v>1</v>
      </c>
      <c r="C32" s="4">
        <v>0</v>
      </c>
      <c r="D32" s="4">
        <v>1</v>
      </c>
      <c r="E32" s="4">
        <v>0</v>
      </c>
      <c r="F32" s="4">
        <v>0</v>
      </c>
      <c r="G32" s="4">
        <v>0</v>
      </c>
      <c r="H32" s="4">
        <v>0</v>
      </c>
      <c r="I32" s="4">
        <v>0</v>
      </c>
      <c r="J32" s="4">
        <v>0</v>
      </c>
      <c r="K32" s="4">
        <v>0</v>
      </c>
      <c r="L32" s="4">
        <v>0</v>
      </c>
      <c r="M32" s="4">
        <v>0</v>
      </c>
      <c r="N32" s="6">
        <f t="shared" si="0"/>
        <v>2</v>
      </c>
    </row>
    <row r="33" spans="1:14" ht="12.75">
      <c r="A33" t="s">
        <v>416</v>
      </c>
      <c r="B33" s="4">
        <v>0</v>
      </c>
      <c r="C33" s="4">
        <v>1</v>
      </c>
      <c r="D33" s="4">
        <v>3</v>
      </c>
      <c r="E33" s="4">
        <v>6</v>
      </c>
      <c r="F33" s="4">
        <v>0</v>
      </c>
      <c r="G33" s="4">
        <v>0</v>
      </c>
      <c r="H33" s="4">
        <v>0</v>
      </c>
      <c r="I33" s="4">
        <v>0</v>
      </c>
      <c r="J33" s="4">
        <v>0</v>
      </c>
      <c r="K33" s="4">
        <v>0</v>
      </c>
      <c r="L33" s="4">
        <v>0</v>
      </c>
      <c r="M33" s="4">
        <v>0</v>
      </c>
      <c r="N33" s="6">
        <f t="shared" si="0"/>
        <v>10</v>
      </c>
    </row>
    <row r="34" spans="1:14" ht="12.75">
      <c r="A34" s="2" t="s">
        <v>387</v>
      </c>
      <c r="B34" s="6">
        <f aca="true" t="shared" si="1" ref="B34:N34">SUM(B7:B33)</f>
        <v>6</v>
      </c>
      <c r="C34" s="6">
        <f t="shared" si="1"/>
        <v>7</v>
      </c>
      <c r="D34" s="6">
        <f t="shared" si="1"/>
        <v>61</v>
      </c>
      <c r="E34" s="6">
        <f t="shared" si="1"/>
        <v>45</v>
      </c>
      <c r="F34" s="6">
        <f t="shared" si="1"/>
        <v>5</v>
      </c>
      <c r="G34" s="6">
        <f t="shared" si="1"/>
        <v>0</v>
      </c>
      <c r="H34" s="6">
        <f t="shared" si="1"/>
        <v>90</v>
      </c>
      <c r="I34" s="6">
        <f t="shared" si="1"/>
        <v>83</v>
      </c>
      <c r="J34" s="6">
        <f t="shared" si="1"/>
        <v>0</v>
      </c>
      <c r="K34" s="6">
        <f t="shared" si="1"/>
        <v>0</v>
      </c>
      <c r="L34" s="6">
        <f t="shared" si="1"/>
        <v>0</v>
      </c>
      <c r="M34" s="6">
        <f t="shared" si="1"/>
        <v>0</v>
      </c>
      <c r="N34" s="6">
        <f t="shared" si="1"/>
        <v>297</v>
      </c>
    </row>
  </sheetData>
  <sheetProtection/>
  <printOptions/>
  <pageMargins left="0.75" right="0.75" top="1" bottom="1" header="0.5" footer="0.5"/>
  <pageSetup fitToHeight="0" fitToWidth="0"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1:V32"/>
  <sheetViews>
    <sheetView zoomScalePageLayoutView="0" workbookViewId="0" topLeftCell="A1">
      <selection activeCell="A1" sqref="A1"/>
    </sheetView>
  </sheetViews>
  <sheetFormatPr defaultColWidth="9.140625" defaultRowHeight="12.75"/>
  <sheetData>
    <row r="1" ht="18">
      <c r="A1" s="1" t="s">
        <v>549</v>
      </c>
    </row>
    <row r="5" spans="2:22" ht="12.75">
      <c r="B5" s="2" t="s">
        <v>147</v>
      </c>
      <c r="D5" s="2" t="s">
        <v>550</v>
      </c>
      <c r="F5" s="2" t="s">
        <v>551</v>
      </c>
      <c r="H5" s="2" t="s">
        <v>552</v>
      </c>
      <c r="J5" s="2" t="s">
        <v>553</v>
      </c>
      <c r="L5" s="2" t="s">
        <v>554</v>
      </c>
      <c r="N5" s="2" t="s">
        <v>555</v>
      </c>
      <c r="P5" s="2" t="s">
        <v>556</v>
      </c>
      <c r="R5" s="2" t="s">
        <v>557</v>
      </c>
      <c r="T5" s="2" t="s">
        <v>558</v>
      </c>
      <c r="V5" s="2" t="s">
        <v>387</v>
      </c>
    </row>
    <row r="6" spans="1:21" ht="12.75">
      <c r="A6" s="2" t="s">
        <v>382</v>
      </c>
      <c r="B6" t="s">
        <v>388</v>
      </c>
      <c r="C6" t="s">
        <v>389</v>
      </c>
      <c r="D6" t="s">
        <v>388</v>
      </c>
      <c r="E6" t="s">
        <v>389</v>
      </c>
      <c r="F6" t="s">
        <v>388</v>
      </c>
      <c r="G6" t="s">
        <v>389</v>
      </c>
      <c r="H6" t="s">
        <v>388</v>
      </c>
      <c r="I6" t="s">
        <v>389</v>
      </c>
      <c r="J6" t="s">
        <v>388</v>
      </c>
      <c r="K6" t="s">
        <v>389</v>
      </c>
      <c r="L6" t="s">
        <v>388</v>
      </c>
      <c r="M6" t="s">
        <v>389</v>
      </c>
      <c r="N6" t="s">
        <v>388</v>
      </c>
      <c r="O6" t="s">
        <v>389</v>
      </c>
      <c r="P6" t="s">
        <v>388</v>
      </c>
      <c r="Q6" t="s">
        <v>389</v>
      </c>
      <c r="R6" t="s">
        <v>388</v>
      </c>
      <c r="S6" t="s">
        <v>389</v>
      </c>
      <c r="T6" t="s">
        <v>388</v>
      </c>
      <c r="U6" t="s">
        <v>389</v>
      </c>
    </row>
    <row r="7" spans="1:22" ht="12.75">
      <c r="A7" t="s">
        <v>393</v>
      </c>
      <c r="B7" s="4">
        <v>0</v>
      </c>
      <c r="C7" s="4">
        <v>54</v>
      </c>
      <c r="D7" s="4">
        <v>0</v>
      </c>
      <c r="E7" s="4">
        <v>10</v>
      </c>
      <c r="F7" s="4">
        <v>0</v>
      </c>
      <c r="G7" s="4">
        <v>0</v>
      </c>
      <c r="H7" s="4">
        <v>0</v>
      </c>
      <c r="I7" s="4">
        <v>0</v>
      </c>
      <c r="J7" s="4">
        <v>0</v>
      </c>
      <c r="K7" s="4">
        <v>0</v>
      </c>
      <c r="L7" s="4">
        <v>0</v>
      </c>
      <c r="M7" s="4">
        <v>0</v>
      </c>
      <c r="N7" s="4">
        <v>0</v>
      </c>
      <c r="O7" s="4">
        <v>0</v>
      </c>
      <c r="P7" s="4">
        <v>0</v>
      </c>
      <c r="Q7" s="4">
        <v>0</v>
      </c>
      <c r="R7" s="4">
        <v>0</v>
      </c>
      <c r="S7" s="4">
        <v>0</v>
      </c>
      <c r="T7" s="4">
        <v>0</v>
      </c>
      <c r="U7" s="4">
        <v>0</v>
      </c>
      <c r="V7" s="6">
        <f aca="true" t="shared" si="0" ref="V7:V31">SUM(B7:U7)</f>
        <v>64</v>
      </c>
    </row>
    <row r="8" spans="1:22" ht="12.75">
      <c r="A8" t="s">
        <v>394</v>
      </c>
      <c r="B8" s="4">
        <v>0</v>
      </c>
      <c r="C8" s="4">
        <v>83</v>
      </c>
      <c r="D8" s="4">
        <v>0</v>
      </c>
      <c r="E8" s="4">
        <v>3</v>
      </c>
      <c r="F8" s="4">
        <v>0</v>
      </c>
      <c r="G8" s="4">
        <v>0</v>
      </c>
      <c r="H8" s="4">
        <v>0</v>
      </c>
      <c r="I8" s="4">
        <v>0</v>
      </c>
      <c r="J8" s="4">
        <v>0</v>
      </c>
      <c r="K8" s="4">
        <v>0</v>
      </c>
      <c r="L8" s="4">
        <v>0</v>
      </c>
      <c r="M8" s="4">
        <v>3</v>
      </c>
      <c r="N8" s="4">
        <v>0</v>
      </c>
      <c r="O8" s="4">
        <v>0</v>
      </c>
      <c r="P8" s="4">
        <v>0</v>
      </c>
      <c r="Q8" s="4">
        <v>0</v>
      </c>
      <c r="R8" s="4">
        <v>0</v>
      </c>
      <c r="S8" s="4">
        <v>0</v>
      </c>
      <c r="T8" s="4">
        <v>0</v>
      </c>
      <c r="U8" s="4">
        <v>0</v>
      </c>
      <c r="V8" s="6">
        <f t="shared" si="0"/>
        <v>89</v>
      </c>
    </row>
    <row r="9" spans="1:22" ht="12.75">
      <c r="A9" t="s">
        <v>395</v>
      </c>
      <c r="B9" s="4">
        <v>45</v>
      </c>
      <c r="C9" s="4">
        <v>33</v>
      </c>
      <c r="D9" s="4">
        <v>4</v>
      </c>
      <c r="E9" s="4">
        <v>0</v>
      </c>
      <c r="F9" s="4">
        <v>0</v>
      </c>
      <c r="G9" s="4">
        <v>0</v>
      </c>
      <c r="H9" s="4">
        <v>0</v>
      </c>
      <c r="I9" s="4">
        <v>0</v>
      </c>
      <c r="J9" s="4">
        <v>0</v>
      </c>
      <c r="K9" s="4">
        <v>0</v>
      </c>
      <c r="L9" s="4">
        <v>0</v>
      </c>
      <c r="M9" s="4">
        <v>0</v>
      </c>
      <c r="N9" s="4">
        <v>0</v>
      </c>
      <c r="O9" s="4">
        <v>0</v>
      </c>
      <c r="P9" s="4">
        <v>0</v>
      </c>
      <c r="Q9" s="4">
        <v>0</v>
      </c>
      <c r="R9" s="4">
        <v>0</v>
      </c>
      <c r="S9" s="4">
        <v>0</v>
      </c>
      <c r="T9" s="4">
        <v>1</v>
      </c>
      <c r="U9" s="4">
        <v>0</v>
      </c>
      <c r="V9" s="6">
        <f t="shared" si="0"/>
        <v>83</v>
      </c>
    </row>
    <row r="10" spans="1:22" ht="12.75">
      <c r="A10" t="s">
        <v>396</v>
      </c>
      <c r="B10" s="4">
        <v>86</v>
      </c>
      <c r="C10" s="4">
        <v>0</v>
      </c>
      <c r="D10" s="4">
        <v>0</v>
      </c>
      <c r="E10" s="4">
        <v>0</v>
      </c>
      <c r="F10" s="4">
        <v>0</v>
      </c>
      <c r="G10" s="4">
        <v>0</v>
      </c>
      <c r="H10" s="4">
        <v>0</v>
      </c>
      <c r="I10" s="4">
        <v>0</v>
      </c>
      <c r="J10" s="4">
        <v>0</v>
      </c>
      <c r="K10" s="4">
        <v>0</v>
      </c>
      <c r="L10" s="4">
        <v>1</v>
      </c>
      <c r="M10" s="4">
        <v>0</v>
      </c>
      <c r="N10" s="4">
        <v>0</v>
      </c>
      <c r="O10" s="4">
        <v>0</v>
      </c>
      <c r="P10" s="4">
        <v>0</v>
      </c>
      <c r="Q10" s="4">
        <v>0</v>
      </c>
      <c r="R10" s="4">
        <v>0</v>
      </c>
      <c r="S10" s="4">
        <v>0</v>
      </c>
      <c r="T10" s="4">
        <v>0</v>
      </c>
      <c r="U10" s="4">
        <v>0</v>
      </c>
      <c r="V10" s="6">
        <f t="shared" si="0"/>
        <v>87</v>
      </c>
    </row>
    <row r="11" spans="1:22" ht="12.75">
      <c r="A11" t="s">
        <v>397</v>
      </c>
      <c r="B11" s="4">
        <v>34</v>
      </c>
      <c r="C11" s="4">
        <v>0</v>
      </c>
      <c r="D11" s="4">
        <v>13</v>
      </c>
      <c r="E11" s="4">
        <v>0</v>
      </c>
      <c r="F11" s="4">
        <v>0</v>
      </c>
      <c r="G11" s="4">
        <v>0</v>
      </c>
      <c r="H11" s="4">
        <v>37</v>
      </c>
      <c r="I11" s="4">
        <v>0</v>
      </c>
      <c r="J11" s="4">
        <v>0</v>
      </c>
      <c r="K11" s="4">
        <v>0</v>
      </c>
      <c r="L11" s="4">
        <v>0</v>
      </c>
      <c r="M11" s="4">
        <v>0</v>
      </c>
      <c r="N11" s="4">
        <v>0</v>
      </c>
      <c r="O11" s="4">
        <v>0</v>
      </c>
      <c r="P11" s="4">
        <v>0</v>
      </c>
      <c r="Q11" s="4">
        <v>0</v>
      </c>
      <c r="R11" s="4">
        <v>0</v>
      </c>
      <c r="S11" s="4">
        <v>0</v>
      </c>
      <c r="T11" s="4">
        <v>0</v>
      </c>
      <c r="U11" s="4">
        <v>0</v>
      </c>
      <c r="V11" s="6">
        <f t="shared" si="0"/>
        <v>84</v>
      </c>
    </row>
    <row r="12" spans="1:22" ht="12.75">
      <c r="A12" t="s">
        <v>398</v>
      </c>
      <c r="B12" s="4">
        <v>1</v>
      </c>
      <c r="C12" s="4">
        <v>0</v>
      </c>
      <c r="D12" s="4">
        <v>0</v>
      </c>
      <c r="E12" s="4">
        <v>0</v>
      </c>
      <c r="F12" s="4">
        <v>0</v>
      </c>
      <c r="G12" s="4">
        <v>0</v>
      </c>
      <c r="H12" s="4">
        <v>0</v>
      </c>
      <c r="I12" s="4">
        <v>0</v>
      </c>
      <c r="J12" s="4">
        <v>0</v>
      </c>
      <c r="K12" s="4">
        <v>0</v>
      </c>
      <c r="L12" s="4">
        <v>0</v>
      </c>
      <c r="M12" s="4">
        <v>0</v>
      </c>
      <c r="N12" s="4">
        <v>0</v>
      </c>
      <c r="O12" s="4">
        <v>0</v>
      </c>
      <c r="P12" s="4">
        <v>0</v>
      </c>
      <c r="Q12" s="4">
        <v>0</v>
      </c>
      <c r="R12" s="4">
        <v>0</v>
      </c>
      <c r="S12" s="4">
        <v>0</v>
      </c>
      <c r="T12" s="4">
        <v>0</v>
      </c>
      <c r="U12" s="4">
        <v>0</v>
      </c>
      <c r="V12" s="6">
        <f t="shared" si="0"/>
        <v>1</v>
      </c>
    </row>
    <row r="13" spans="1:22" ht="12.75">
      <c r="A13" t="s">
        <v>399</v>
      </c>
      <c r="B13" s="4">
        <v>0</v>
      </c>
      <c r="C13" s="4">
        <v>76</v>
      </c>
      <c r="D13" s="4">
        <v>0</v>
      </c>
      <c r="E13" s="4">
        <v>4</v>
      </c>
      <c r="F13" s="4">
        <v>0</v>
      </c>
      <c r="G13" s="4">
        <v>0</v>
      </c>
      <c r="H13" s="4">
        <v>0</v>
      </c>
      <c r="I13" s="4">
        <v>0</v>
      </c>
      <c r="J13" s="4">
        <v>0</v>
      </c>
      <c r="K13" s="4">
        <v>0</v>
      </c>
      <c r="L13" s="4">
        <v>0</v>
      </c>
      <c r="M13" s="4">
        <v>4</v>
      </c>
      <c r="N13" s="4">
        <v>0</v>
      </c>
      <c r="O13" s="4">
        <v>0</v>
      </c>
      <c r="P13" s="4">
        <v>0</v>
      </c>
      <c r="Q13" s="4">
        <v>0</v>
      </c>
      <c r="R13" s="4">
        <v>0</v>
      </c>
      <c r="S13" s="4">
        <v>0</v>
      </c>
      <c r="T13" s="4">
        <v>0</v>
      </c>
      <c r="U13" s="4">
        <v>0</v>
      </c>
      <c r="V13" s="6">
        <f t="shared" si="0"/>
        <v>84</v>
      </c>
    </row>
    <row r="14" spans="1:22" ht="12.75">
      <c r="A14" t="s">
        <v>400</v>
      </c>
      <c r="B14" s="4">
        <v>341</v>
      </c>
      <c r="C14" s="4">
        <v>221</v>
      </c>
      <c r="D14" s="4">
        <v>14</v>
      </c>
      <c r="E14" s="4">
        <v>97</v>
      </c>
      <c r="F14" s="4">
        <v>0</v>
      </c>
      <c r="G14" s="4">
        <v>0</v>
      </c>
      <c r="H14" s="4">
        <v>34</v>
      </c>
      <c r="I14" s="4">
        <v>0</v>
      </c>
      <c r="J14" s="4">
        <v>0</v>
      </c>
      <c r="K14" s="4">
        <v>121</v>
      </c>
      <c r="L14" s="4">
        <v>24</v>
      </c>
      <c r="M14" s="4">
        <v>30</v>
      </c>
      <c r="N14" s="4">
        <v>0</v>
      </c>
      <c r="O14" s="4">
        <v>43</v>
      </c>
      <c r="P14" s="4">
        <v>0</v>
      </c>
      <c r="Q14" s="4">
        <v>0</v>
      </c>
      <c r="R14" s="4">
        <v>0</v>
      </c>
      <c r="S14" s="4">
        <v>0</v>
      </c>
      <c r="T14" s="4">
        <v>0</v>
      </c>
      <c r="U14" s="4">
        <v>0</v>
      </c>
      <c r="V14" s="6">
        <f t="shared" si="0"/>
        <v>925</v>
      </c>
    </row>
    <row r="15" spans="1:22" ht="12.75">
      <c r="A15" t="s">
        <v>401</v>
      </c>
      <c r="B15" s="4">
        <v>182</v>
      </c>
      <c r="C15" s="4">
        <v>69</v>
      </c>
      <c r="D15" s="4">
        <v>47</v>
      </c>
      <c r="E15" s="4">
        <v>37</v>
      </c>
      <c r="F15" s="4">
        <v>0</v>
      </c>
      <c r="G15" s="4">
        <v>0</v>
      </c>
      <c r="H15" s="4">
        <v>17</v>
      </c>
      <c r="I15" s="4">
        <v>0</v>
      </c>
      <c r="J15" s="4">
        <v>0</v>
      </c>
      <c r="K15" s="4">
        <v>0</v>
      </c>
      <c r="L15" s="4">
        <v>2</v>
      </c>
      <c r="M15" s="4">
        <v>7</v>
      </c>
      <c r="N15" s="4">
        <v>0</v>
      </c>
      <c r="O15" s="4">
        <v>0</v>
      </c>
      <c r="P15" s="4">
        <v>0</v>
      </c>
      <c r="Q15" s="4">
        <v>0</v>
      </c>
      <c r="R15" s="4">
        <v>0</v>
      </c>
      <c r="S15" s="4">
        <v>0</v>
      </c>
      <c r="T15" s="4">
        <v>0</v>
      </c>
      <c r="U15" s="4">
        <v>0</v>
      </c>
      <c r="V15" s="6">
        <f t="shared" si="0"/>
        <v>361</v>
      </c>
    </row>
    <row r="16" spans="1:22" ht="12.75">
      <c r="A16" t="s">
        <v>402</v>
      </c>
      <c r="B16" s="4">
        <v>1041</v>
      </c>
      <c r="C16" s="4">
        <v>483</v>
      </c>
      <c r="D16" s="4">
        <v>164</v>
      </c>
      <c r="E16" s="4">
        <v>30</v>
      </c>
      <c r="F16" s="4">
        <v>0</v>
      </c>
      <c r="G16" s="4">
        <v>0</v>
      </c>
      <c r="H16" s="4">
        <v>135</v>
      </c>
      <c r="I16" s="4">
        <v>123</v>
      </c>
      <c r="J16" s="4">
        <v>0</v>
      </c>
      <c r="K16" s="4">
        <v>0</v>
      </c>
      <c r="L16" s="4">
        <v>92</v>
      </c>
      <c r="M16" s="4">
        <v>34</v>
      </c>
      <c r="N16" s="4">
        <v>4</v>
      </c>
      <c r="O16" s="4">
        <v>3</v>
      </c>
      <c r="P16" s="4">
        <v>1</v>
      </c>
      <c r="Q16" s="4">
        <v>0</v>
      </c>
      <c r="R16" s="4">
        <v>0</v>
      </c>
      <c r="S16" s="4">
        <v>0</v>
      </c>
      <c r="T16" s="4">
        <v>0</v>
      </c>
      <c r="U16" s="4">
        <v>0</v>
      </c>
      <c r="V16" s="6">
        <f t="shared" si="0"/>
        <v>2110</v>
      </c>
    </row>
    <row r="17" spans="1:22" ht="12.75">
      <c r="A17" t="s">
        <v>403</v>
      </c>
      <c r="B17" s="4">
        <v>73</v>
      </c>
      <c r="C17" s="4">
        <v>0</v>
      </c>
      <c r="D17" s="4">
        <v>0</v>
      </c>
      <c r="E17" s="4">
        <v>0</v>
      </c>
      <c r="F17" s="4">
        <v>0</v>
      </c>
      <c r="G17" s="4">
        <v>0</v>
      </c>
      <c r="H17" s="4">
        <v>0</v>
      </c>
      <c r="I17" s="4">
        <v>0</v>
      </c>
      <c r="J17" s="4">
        <v>0</v>
      </c>
      <c r="K17" s="4">
        <v>0</v>
      </c>
      <c r="L17" s="4">
        <v>0</v>
      </c>
      <c r="M17" s="4">
        <v>0</v>
      </c>
      <c r="N17" s="4">
        <v>0</v>
      </c>
      <c r="O17" s="4">
        <v>0</v>
      </c>
      <c r="P17" s="4">
        <v>0</v>
      </c>
      <c r="Q17" s="4">
        <v>0</v>
      </c>
      <c r="R17" s="4">
        <v>0</v>
      </c>
      <c r="S17" s="4">
        <v>0</v>
      </c>
      <c r="T17" s="4">
        <v>0</v>
      </c>
      <c r="U17" s="4">
        <v>0</v>
      </c>
      <c r="V17" s="6">
        <f t="shared" si="0"/>
        <v>73</v>
      </c>
    </row>
    <row r="18" spans="1:22" ht="12.75">
      <c r="A18" t="s">
        <v>404</v>
      </c>
      <c r="B18" s="4">
        <v>164</v>
      </c>
      <c r="C18" s="4">
        <v>72</v>
      </c>
      <c r="D18" s="4">
        <v>30</v>
      </c>
      <c r="E18" s="4">
        <v>14</v>
      </c>
      <c r="F18" s="4">
        <v>4</v>
      </c>
      <c r="G18" s="4">
        <v>0</v>
      </c>
      <c r="H18" s="4">
        <v>30</v>
      </c>
      <c r="I18" s="4">
        <v>0</v>
      </c>
      <c r="J18" s="4">
        <v>0</v>
      </c>
      <c r="K18" s="4">
        <v>0</v>
      </c>
      <c r="L18" s="4">
        <v>11</v>
      </c>
      <c r="M18" s="4">
        <v>1</v>
      </c>
      <c r="N18" s="4">
        <v>0</v>
      </c>
      <c r="O18" s="4">
        <v>0</v>
      </c>
      <c r="P18" s="4">
        <v>0</v>
      </c>
      <c r="Q18" s="4">
        <v>0</v>
      </c>
      <c r="R18" s="4">
        <v>0</v>
      </c>
      <c r="S18" s="4">
        <v>0</v>
      </c>
      <c r="T18" s="4">
        <v>0</v>
      </c>
      <c r="U18" s="4">
        <v>0</v>
      </c>
      <c r="V18" s="6">
        <f t="shared" si="0"/>
        <v>326</v>
      </c>
    </row>
    <row r="19" spans="1:22" ht="12.75">
      <c r="A19" t="s">
        <v>405</v>
      </c>
      <c r="B19" s="4">
        <v>58</v>
      </c>
      <c r="C19" s="4">
        <v>1</v>
      </c>
      <c r="D19" s="4">
        <v>64</v>
      </c>
      <c r="E19" s="4">
        <v>0</v>
      </c>
      <c r="F19" s="4">
        <v>0</v>
      </c>
      <c r="G19" s="4">
        <v>0</v>
      </c>
      <c r="H19" s="4">
        <v>0</v>
      </c>
      <c r="I19" s="4">
        <v>0</v>
      </c>
      <c r="J19" s="4">
        <v>0</v>
      </c>
      <c r="K19" s="4">
        <v>0</v>
      </c>
      <c r="L19" s="4">
        <v>5</v>
      </c>
      <c r="M19" s="4">
        <v>0</v>
      </c>
      <c r="N19" s="4">
        <v>0</v>
      </c>
      <c r="O19" s="4">
        <v>0</v>
      </c>
      <c r="P19" s="4">
        <v>0</v>
      </c>
      <c r="Q19" s="4">
        <v>0</v>
      </c>
      <c r="R19" s="4">
        <v>0</v>
      </c>
      <c r="S19" s="4">
        <v>0</v>
      </c>
      <c r="T19" s="4">
        <v>0</v>
      </c>
      <c r="U19" s="4">
        <v>0</v>
      </c>
      <c r="V19" s="6">
        <f t="shared" si="0"/>
        <v>128</v>
      </c>
    </row>
    <row r="20" spans="1:22" ht="12.75">
      <c r="A20" t="s">
        <v>406</v>
      </c>
      <c r="B20" s="4">
        <v>553</v>
      </c>
      <c r="C20" s="4">
        <v>101</v>
      </c>
      <c r="D20" s="4">
        <v>89</v>
      </c>
      <c r="E20" s="4">
        <v>4</v>
      </c>
      <c r="F20" s="4">
        <v>0</v>
      </c>
      <c r="G20" s="4">
        <v>0</v>
      </c>
      <c r="H20" s="4">
        <v>2</v>
      </c>
      <c r="I20" s="4">
        <v>0</v>
      </c>
      <c r="J20" s="4">
        <v>0</v>
      </c>
      <c r="K20" s="4">
        <v>0</v>
      </c>
      <c r="L20" s="4">
        <v>21</v>
      </c>
      <c r="M20" s="4">
        <v>10</v>
      </c>
      <c r="N20" s="4">
        <v>0</v>
      </c>
      <c r="O20" s="4">
        <v>0</v>
      </c>
      <c r="P20" s="4">
        <v>0</v>
      </c>
      <c r="Q20" s="4">
        <v>0</v>
      </c>
      <c r="R20" s="4">
        <v>0</v>
      </c>
      <c r="S20" s="4">
        <v>0</v>
      </c>
      <c r="T20" s="4">
        <v>0</v>
      </c>
      <c r="U20" s="4">
        <v>2</v>
      </c>
      <c r="V20" s="6">
        <f t="shared" si="0"/>
        <v>782</v>
      </c>
    </row>
    <row r="21" spans="1:22" ht="12.75">
      <c r="A21" t="s">
        <v>407</v>
      </c>
      <c r="B21" s="4">
        <v>1605</v>
      </c>
      <c r="C21" s="4">
        <v>1517</v>
      </c>
      <c r="D21" s="4">
        <v>223</v>
      </c>
      <c r="E21" s="4">
        <v>144</v>
      </c>
      <c r="F21" s="4">
        <v>85</v>
      </c>
      <c r="G21" s="4">
        <v>0</v>
      </c>
      <c r="H21" s="4">
        <v>65</v>
      </c>
      <c r="I21" s="4">
        <v>50</v>
      </c>
      <c r="J21" s="4">
        <v>61</v>
      </c>
      <c r="K21" s="4">
        <v>27</v>
      </c>
      <c r="L21" s="4">
        <v>124</v>
      </c>
      <c r="M21" s="4">
        <v>104</v>
      </c>
      <c r="N21" s="4">
        <v>20</v>
      </c>
      <c r="O21" s="4">
        <v>130</v>
      </c>
      <c r="P21" s="4">
        <v>1</v>
      </c>
      <c r="Q21" s="4">
        <v>0</v>
      </c>
      <c r="R21" s="4">
        <v>21</v>
      </c>
      <c r="S21" s="4">
        <v>534</v>
      </c>
      <c r="T21" s="4">
        <v>0</v>
      </c>
      <c r="U21" s="4">
        <v>6</v>
      </c>
      <c r="V21" s="6">
        <f t="shared" si="0"/>
        <v>4717</v>
      </c>
    </row>
    <row r="22" spans="1:22" ht="12.75">
      <c r="A22" t="s">
        <v>408</v>
      </c>
      <c r="B22" s="4">
        <v>541</v>
      </c>
      <c r="C22" s="4">
        <v>254</v>
      </c>
      <c r="D22" s="4">
        <v>79</v>
      </c>
      <c r="E22" s="4">
        <v>113</v>
      </c>
      <c r="F22" s="4">
        <v>0</v>
      </c>
      <c r="G22" s="4">
        <v>0</v>
      </c>
      <c r="H22" s="4">
        <v>60</v>
      </c>
      <c r="I22" s="4">
        <v>2</v>
      </c>
      <c r="J22" s="4">
        <v>0</v>
      </c>
      <c r="K22" s="4">
        <v>1</v>
      </c>
      <c r="L22" s="4">
        <v>67</v>
      </c>
      <c r="M22" s="4">
        <v>35</v>
      </c>
      <c r="N22" s="4">
        <v>0</v>
      </c>
      <c r="O22" s="4">
        <v>3</v>
      </c>
      <c r="P22" s="4">
        <v>0</v>
      </c>
      <c r="Q22" s="4">
        <v>0</v>
      </c>
      <c r="R22" s="4">
        <v>0</v>
      </c>
      <c r="S22" s="4">
        <v>0</v>
      </c>
      <c r="T22" s="4">
        <v>0</v>
      </c>
      <c r="U22" s="4">
        <v>0</v>
      </c>
      <c r="V22" s="6">
        <f t="shared" si="0"/>
        <v>1155</v>
      </c>
    </row>
    <row r="23" spans="1:22" ht="12.75">
      <c r="A23" t="s">
        <v>409</v>
      </c>
      <c r="B23" s="4">
        <v>142</v>
      </c>
      <c r="C23" s="4">
        <v>24</v>
      </c>
      <c r="D23" s="4">
        <v>1</v>
      </c>
      <c r="E23" s="4">
        <v>0</v>
      </c>
      <c r="F23" s="4">
        <v>0</v>
      </c>
      <c r="G23" s="4">
        <v>0</v>
      </c>
      <c r="H23" s="4">
        <v>9</v>
      </c>
      <c r="I23" s="4">
        <v>0</v>
      </c>
      <c r="J23" s="4">
        <v>0</v>
      </c>
      <c r="K23" s="4">
        <v>0</v>
      </c>
      <c r="L23" s="4">
        <v>9</v>
      </c>
      <c r="M23" s="4">
        <v>3</v>
      </c>
      <c r="N23" s="4">
        <v>0</v>
      </c>
      <c r="O23" s="4">
        <v>0</v>
      </c>
      <c r="P23" s="4">
        <v>0</v>
      </c>
      <c r="Q23" s="4">
        <v>0</v>
      </c>
      <c r="R23" s="4">
        <v>0</v>
      </c>
      <c r="S23" s="4">
        <v>63</v>
      </c>
      <c r="T23" s="4">
        <v>0</v>
      </c>
      <c r="U23" s="4">
        <v>0</v>
      </c>
      <c r="V23" s="6">
        <f t="shared" si="0"/>
        <v>251</v>
      </c>
    </row>
    <row r="24" spans="1:22" ht="12.75">
      <c r="A24" t="s">
        <v>410</v>
      </c>
      <c r="B24" s="4">
        <v>60</v>
      </c>
      <c r="C24" s="4">
        <v>55</v>
      </c>
      <c r="D24" s="4">
        <v>41</v>
      </c>
      <c r="E24" s="4">
        <v>12</v>
      </c>
      <c r="F24" s="4">
        <v>0</v>
      </c>
      <c r="G24" s="4">
        <v>0</v>
      </c>
      <c r="H24" s="4">
        <v>0</v>
      </c>
      <c r="I24" s="4">
        <v>0</v>
      </c>
      <c r="J24" s="4">
        <v>0</v>
      </c>
      <c r="K24" s="4">
        <v>0</v>
      </c>
      <c r="L24" s="4">
        <v>4</v>
      </c>
      <c r="M24" s="4">
        <v>5</v>
      </c>
      <c r="N24" s="4">
        <v>0</v>
      </c>
      <c r="O24" s="4">
        <v>0</v>
      </c>
      <c r="P24" s="4">
        <v>0</v>
      </c>
      <c r="Q24" s="4">
        <v>0</v>
      </c>
      <c r="R24" s="4">
        <v>0</v>
      </c>
      <c r="S24" s="4">
        <v>0</v>
      </c>
      <c r="T24" s="4">
        <v>0</v>
      </c>
      <c r="U24" s="4">
        <v>0</v>
      </c>
      <c r="V24" s="6">
        <f t="shared" si="0"/>
        <v>177</v>
      </c>
    </row>
    <row r="25" spans="1:22" ht="12.75">
      <c r="A25" t="s">
        <v>411</v>
      </c>
      <c r="B25" s="4">
        <v>184</v>
      </c>
      <c r="C25" s="4">
        <v>39</v>
      </c>
      <c r="D25" s="4">
        <v>37</v>
      </c>
      <c r="E25" s="4">
        <v>0</v>
      </c>
      <c r="F25" s="4">
        <v>0</v>
      </c>
      <c r="G25" s="4">
        <v>0</v>
      </c>
      <c r="H25" s="4">
        <v>0</v>
      </c>
      <c r="I25" s="4">
        <v>0</v>
      </c>
      <c r="J25" s="4">
        <v>0</v>
      </c>
      <c r="K25" s="4">
        <v>0</v>
      </c>
      <c r="L25" s="4">
        <v>26</v>
      </c>
      <c r="M25" s="4">
        <v>0</v>
      </c>
      <c r="N25" s="4">
        <v>0</v>
      </c>
      <c r="O25" s="4">
        <v>0</v>
      </c>
      <c r="P25" s="4">
        <v>1</v>
      </c>
      <c r="Q25" s="4">
        <v>0</v>
      </c>
      <c r="R25" s="4">
        <v>0</v>
      </c>
      <c r="S25" s="4">
        <v>0</v>
      </c>
      <c r="T25" s="4">
        <v>0</v>
      </c>
      <c r="U25" s="4">
        <v>0</v>
      </c>
      <c r="V25" s="6">
        <f t="shared" si="0"/>
        <v>287</v>
      </c>
    </row>
    <row r="26" spans="1:22" ht="12.75">
      <c r="A26" t="s">
        <v>559</v>
      </c>
      <c r="B26" s="4">
        <v>23</v>
      </c>
      <c r="C26" s="4">
        <v>0</v>
      </c>
      <c r="D26" s="4">
        <v>0</v>
      </c>
      <c r="E26" s="4">
        <v>0</v>
      </c>
      <c r="F26" s="4">
        <v>0</v>
      </c>
      <c r="G26" s="4">
        <v>0</v>
      </c>
      <c r="H26" s="4">
        <v>0</v>
      </c>
      <c r="I26" s="4">
        <v>0</v>
      </c>
      <c r="J26" s="4">
        <v>0</v>
      </c>
      <c r="K26" s="4">
        <v>0</v>
      </c>
      <c r="L26" s="4">
        <v>1</v>
      </c>
      <c r="M26" s="4">
        <v>0</v>
      </c>
      <c r="N26" s="4">
        <v>0</v>
      </c>
      <c r="O26" s="4">
        <v>0</v>
      </c>
      <c r="P26" s="4">
        <v>0</v>
      </c>
      <c r="Q26" s="4">
        <v>0</v>
      </c>
      <c r="R26" s="4">
        <v>0</v>
      </c>
      <c r="S26" s="4">
        <v>0</v>
      </c>
      <c r="T26" s="4">
        <v>0</v>
      </c>
      <c r="U26" s="4">
        <v>0</v>
      </c>
      <c r="V26" s="6">
        <f t="shared" si="0"/>
        <v>24</v>
      </c>
    </row>
    <row r="27" spans="1:22" ht="12.75">
      <c r="A27" t="s">
        <v>412</v>
      </c>
      <c r="B27" s="4">
        <v>0</v>
      </c>
      <c r="C27" s="4">
        <v>133</v>
      </c>
      <c r="D27" s="4">
        <v>0</v>
      </c>
      <c r="E27" s="4">
        <v>0</v>
      </c>
      <c r="F27" s="4">
        <v>0</v>
      </c>
      <c r="G27" s="4">
        <v>0</v>
      </c>
      <c r="H27" s="4">
        <v>0</v>
      </c>
      <c r="I27" s="4">
        <v>38</v>
      </c>
      <c r="J27" s="4">
        <v>0</v>
      </c>
      <c r="K27" s="4">
        <v>0</v>
      </c>
      <c r="L27" s="4">
        <v>0</v>
      </c>
      <c r="M27" s="4">
        <v>6</v>
      </c>
      <c r="N27" s="4">
        <v>0</v>
      </c>
      <c r="O27" s="4">
        <v>0</v>
      </c>
      <c r="P27" s="4">
        <v>0</v>
      </c>
      <c r="Q27" s="4">
        <v>0</v>
      </c>
      <c r="R27" s="4">
        <v>0</v>
      </c>
      <c r="S27" s="4">
        <v>0</v>
      </c>
      <c r="T27" s="4">
        <v>0</v>
      </c>
      <c r="U27" s="4">
        <v>2</v>
      </c>
      <c r="V27" s="6">
        <f t="shared" si="0"/>
        <v>179</v>
      </c>
    </row>
    <row r="28" spans="1:22" ht="12.75">
      <c r="A28" t="s">
        <v>413</v>
      </c>
      <c r="B28" s="4">
        <v>76</v>
      </c>
      <c r="C28" s="4">
        <v>124</v>
      </c>
      <c r="D28" s="4">
        <v>0</v>
      </c>
      <c r="E28" s="4">
        <v>0</v>
      </c>
      <c r="F28" s="4">
        <v>0</v>
      </c>
      <c r="G28" s="4">
        <v>0</v>
      </c>
      <c r="H28" s="4">
        <v>0</v>
      </c>
      <c r="I28" s="4">
        <v>50</v>
      </c>
      <c r="J28" s="4">
        <v>0</v>
      </c>
      <c r="K28" s="4">
        <v>80</v>
      </c>
      <c r="L28" s="4">
        <v>22</v>
      </c>
      <c r="M28" s="4">
        <v>6</v>
      </c>
      <c r="N28" s="4">
        <v>0</v>
      </c>
      <c r="O28" s="4">
        <v>0</v>
      </c>
      <c r="P28" s="4">
        <v>0</v>
      </c>
      <c r="Q28" s="4">
        <v>0</v>
      </c>
      <c r="R28" s="4">
        <v>254</v>
      </c>
      <c r="S28" s="4">
        <v>161</v>
      </c>
      <c r="T28" s="4">
        <v>0</v>
      </c>
      <c r="U28" s="4">
        <v>2</v>
      </c>
      <c r="V28" s="6">
        <f t="shared" si="0"/>
        <v>775</v>
      </c>
    </row>
    <row r="29" spans="1:22" ht="12.75">
      <c r="A29" t="s">
        <v>414</v>
      </c>
      <c r="B29" s="4">
        <v>40</v>
      </c>
      <c r="C29" s="4">
        <v>667</v>
      </c>
      <c r="D29" s="4">
        <v>0</v>
      </c>
      <c r="E29" s="4">
        <v>250</v>
      </c>
      <c r="F29" s="4">
        <v>0</v>
      </c>
      <c r="G29" s="4">
        <v>0</v>
      </c>
      <c r="H29" s="4">
        <v>0</v>
      </c>
      <c r="I29" s="4">
        <v>54</v>
      </c>
      <c r="J29" s="4">
        <v>0</v>
      </c>
      <c r="K29" s="4">
        <v>173</v>
      </c>
      <c r="L29" s="4">
        <v>0</v>
      </c>
      <c r="M29" s="4">
        <v>131</v>
      </c>
      <c r="N29" s="4">
        <v>0</v>
      </c>
      <c r="O29" s="4">
        <v>0</v>
      </c>
      <c r="P29" s="4">
        <v>0</v>
      </c>
      <c r="Q29" s="4">
        <v>0</v>
      </c>
      <c r="R29" s="4">
        <v>0</v>
      </c>
      <c r="S29" s="4">
        <v>91</v>
      </c>
      <c r="T29" s="4">
        <v>1</v>
      </c>
      <c r="U29" s="4">
        <v>2</v>
      </c>
      <c r="V29" s="6">
        <f t="shared" si="0"/>
        <v>1409</v>
      </c>
    </row>
    <row r="30" spans="1:22" ht="12.75">
      <c r="A30" t="s">
        <v>415</v>
      </c>
      <c r="B30" s="4">
        <v>35</v>
      </c>
      <c r="C30" s="4">
        <v>0</v>
      </c>
      <c r="D30" s="4">
        <v>5</v>
      </c>
      <c r="E30" s="4">
        <v>0</v>
      </c>
      <c r="F30" s="4">
        <v>7</v>
      </c>
      <c r="G30" s="4">
        <v>0</v>
      </c>
      <c r="H30" s="4">
        <v>57</v>
      </c>
      <c r="I30" s="4">
        <v>0</v>
      </c>
      <c r="J30" s="4">
        <v>0</v>
      </c>
      <c r="K30" s="4">
        <v>0</v>
      </c>
      <c r="L30" s="4">
        <v>3</v>
      </c>
      <c r="M30" s="4">
        <v>0</v>
      </c>
      <c r="N30" s="4">
        <v>0</v>
      </c>
      <c r="O30" s="4">
        <v>0</v>
      </c>
      <c r="P30" s="4">
        <v>0</v>
      </c>
      <c r="Q30" s="4">
        <v>0</v>
      </c>
      <c r="R30" s="4">
        <v>0</v>
      </c>
      <c r="S30" s="4">
        <v>0</v>
      </c>
      <c r="T30" s="4">
        <v>0</v>
      </c>
      <c r="U30" s="4">
        <v>0</v>
      </c>
      <c r="V30" s="6">
        <f t="shared" si="0"/>
        <v>107</v>
      </c>
    </row>
    <row r="31" spans="1:22" ht="12.75">
      <c r="A31" t="s">
        <v>416</v>
      </c>
      <c r="B31" s="4">
        <v>93</v>
      </c>
      <c r="C31" s="4">
        <v>232</v>
      </c>
      <c r="D31" s="4">
        <v>29</v>
      </c>
      <c r="E31" s="4">
        <v>225</v>
      </c>
      <c r="F31" s="4">
        <v>0</v>
      </c>
      <c r="G31" s="4">
        <v>0</v>
      </c>
      <c r="H31" s="4">
        <v>161</v>
      </c>
      <c r="I31" s="4">
        <v>11</v>
      </c>
      <c r="J31" s="4">
        <v>0</v>
      </c>
      <c r="K31" s="4">
        <v>0</v>
      </c>
      <c r="L31" s="4">
        <v>2</v>
      </c>
      <c r="M31" s="4">
        <v>21</v>
      </c>
      <c r="N31" s="4">
        <v>0</v>
      </c>
      <c r="O31" s="4">
        <v>0</v>
      </c>
      <c r="P31" s="4">
        <v>0</v>
      </c>
      <c r="Q31" s="4">
        <v>0</v>
      </c>
      <c r="R31" s="4">
        <v>0</v>
      </c>
      <c r="S31" s="4">
        <v>0</v>
      </c>
      <c r="T31" s="4">
        <v>0</v>
      </c>
      <c r="U31" s="4">
        <v>1</v>
      </c>
      <c r="V31" s="6">
        <f t="shared" si="0"/>
        <v>775</v>
      </c>
    </row>
    <row r="32" spans="1:22" ht="12.75">
      <c r="A32" s="2" t="s">
        <v>387</v>
      </c>
      <c r="B32" s="6">
        <f aca="true" t="shared" si="1" ref="B32:V32">SUM(B7:B31)</f>
        <v>5377</v>
      </c>
      <c r="C32" s="6">
        <f t="shared" si="1"/>
        <v>4238</v>
      </c>
      <c r="D32" s="6">
        <f t="shared" si="1"/>
        <v>840</v>
      </c>
      <c r="E32" s="6">
        <f t="shared" si="1"/>
        <v>943</v>
      </c>
      <c r="F32" s="6">
        <f t="shared" si="1"/>
        <v>96</v>
      </c>
      <c r="G32" s="6">
        <f t="shared" si="1"/>
        <v>0</v>
      </c>
      <c r="H32" s="6">
        <f t="shared" si="1"/>
        <v>607</v>
      </c>
      <c r="I32" s="6">
        <f t="shared" si="1"/>
        <v>328</v>
      </c>
      <c r="J32" s="6">
        <f t="shared" si="1"/>
        <v>61</v>
      </c>
      <c r="K32" s="6">
        <f t="shared" si="1"/>
        <v>402</v>
      </c>
      <c r="L32" s="6">
        <f t="shared" si="1"/>
        <v>414</v>
      </c>
      <c r="M32" s="6">
        <f t="shared" si="1"/>
        <v>400</v>
      </c>
      <c r="N32" s="6">
        <f t="shared" si="1"/>
        <v>24</v>
      </c>
      <c r="O32" s="6">
        <f t="shared" si="1"/>
        <v>179</v>
      </c>
      <c r="P32" s="6">
        <f t="shared" si="1"/>
        <v>3</v>
      </c>
      <c r="Q32" s="6">
        <f t="shared" si="1"/>
        <v>0</v>
      </c>
      <c r="R32" s="6">
        <f t="shared" si="1"/>
        <v>275</v>
      </c>
      <c r="S32" s="6">
        <f t="shared" si="1"/>
        <v>849</v>
      </c>
      <c r="T32" s="6">
        <f t="shared" si="1"/>
        <v>2</v>
      </c>
      <c r="U32" s="6">
        <f t="shared" si="1"/>
        <v>15</v>
      </c>
      <c r="V32" s="6">
        <f t="shared" si="1"/>
        <v>15053</v>
      </c>
    </row>
  </sheetData>
  <sheetProtection/>
  <printOptions/>
  <pageMargins left="0.75" right="0.75" top="1" bottom="1" header="0.5" footer="0.5"/>
  <pageSetup fitToHeight="0" fitToWidth="0"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
    </sheetView>
  </sheetViews>
  <sheetFormatPr defaultColWidth="9.140625" defaultRowHeight="12.75"/>
  <sheetData>
    <row r="1" ht="18">
      <c r="A1" s="1" t="s">
        <v>560</v>
      </c>
    </row>
    <row r="5" spans="1:11" ht="12.75">
      <c r="A5" s="2" t="s">
        <v>382</v>
      </c>
      <c r="B5" s="2" t="s">
        <v>561</v>
      </c>
      <c r="C5" s="2" t="s">
        <v>562</v>
      </c>
      <c r="D5" s="2" t="s">
        <v>563</v>
      </c>
      <c r="E5" s="2" t="s">
        <v>564</v>
      </c>
      <c r="F5" s="2" t="s">
        <v>565</v>
      </c>
      <c r="G5" s="2" t="s">
        <v>566</v>
      </c>
      <c r="H5" s="2" t="s">
        <v>567</v>
      </c>
      <c r="I5" s="2" t="s">
        <v>568</v>
      </c>
      <c r="J5" s="2" t="s">
        <v>569</v>
      </c>
      <c r="K5" s="2" t="s">
        <v>387</v>
      </c>
    </row>
    <row r="6" spans="2:11" ht="12.75">
      <c r="B6" t="s">
        <v>570</v>
      </c>
      <c r="C6" t="s">
        <v>571</v>
      </c>
      <c r="D6" t="s">
        <v>571</v>
      </c>
      <c r="E6" t="s">
        <v>571</v>
      </c>
      <c r="F6" t="s">
        <v>571</v>
      </c>
      <c r="G6" t="s">
        <v>571</v>
      </c>
      <c r="H6" t="s">
        <v>571</v>
      </c>
      <c r="I6" t="s">
        <v>571</v>
      </c>
      <c r="J6" t="s">
        <v>571</v>
      </c>
      <c r="K6" t="s">
        <v>571</v>
      </c>
    </row>
    <row r="7" spans="1:11" ht="12.75">
      <c r="A7" t="s">
        <v>390</v>
      </c>
      <c r="B7" s="7">
        <v>12</v>
      </c>
      <c r="C7" s="4">
        <v>125000</v>
      </c>
      <c r="D7" s="4">
        <v>0</v>
      </c>
      <c r="E7" s="4">
        <v>0</v>
      </c>
      <c r="F7" s="4">
        <v>0</v>
      </c>
      <c r="G7" s="4">
        <v>0</v>
      </c>
      <c r="H7" s="4">
        <v>0</v>
      </c>
      <c r="I7" s="4">
        <v>0</v>
      </c>
      <c r="J7" s="4">
        <v>0</v>
      </c>
      <c r="K7" s="6">
        <f>(C7+D7+E7+F7+G7+H7+I7)-(J7)</f>
        <v>125000</v>
      </c>
    </row>
    <row r="8" spans="1:11" ht="12.75">
      <c r="A8" t="s">
        <v>391</v>
      </c>
      <c r="B8" s="7">
        <v>12</v>
      </c>
      <c r="C8" s="4">
        <v>100000</v>
      </c>
      <c r="D8" s="4">
        <v>0</v>
      </c>
      <c r="E8" s="4">
        <v>0</v>
      </c>
      <c r="F8" s="4">
        <v>0</v>
      </c>
      <c r="G8" s="4">
        <v>0</v>
      </c>
      <c r="H8" s="4">
        <v>0</v>
      </c>
      <c r="I8" s="4">
        <v>0</v>
      </c>
      <c r="J8" s="4">
        <v>0</v>
      </c>
      <c r="K8" s="6">
        <f aca="true" t="shared" si="0" ref="K8:K34">(I8+H8+G8+F8+E8+D8+C8)-(J8)</f>
        <v>100000</v>
      </c>
    </row>
    <row r="9" spans="1:11" ht="12.75">
      <c r="A9" t="s">
        <v>392</v>
      </c>
      <c r="B9" s="7">
        <v>12</v>
      </c>
      <c r="C9" s="4">
        <v>100000</v>
      </c>
      <c r="D9" s="4">
        <v>0</v>
      </c>
      <c r="E9" s="4">
        <v>0</v>
      </c>
      <c r="F9" s="4">
        <v>0</v>
      </c>
      <c r="G9" s="4">
        <v>0</v>
      </c>
      <c r="H9" s="4">
        <v>0</v>
      </c>
      <c r="I9" s="4">
        <v>0</v>
      </c>
      <c r="J9" s="4">
        <v>0</v>
      </c>
      <c r="K9" s="6">
        <f t="shared" si="0"/>
        <v>100000</v>
      </c>
    </row>
    <row r="10" spans="1:11" ht="12.75">
      <c r="A10" t="s">
        <v>393</v>
      </c>
      <c r="B10" s="7">
        <v>12</v>
      </c>
      <c r="C10" s="4">
        <v>41779</v>
      </c>
      <c r="D10" s="4">
        <v>0</v>
      </c>
      <c r="E10" s="4">
        <v>0</v>
      </c>
      <c r="F10" s="4">
        <v>0</v>
      </c>
      <c r="G10" s="4">
        <v>0</v>
      </c>
      <c r="H10" s="4">
        <v>7328</v>
      </c>
      <c r="I10" s="4">
        <v>0</v>
      </c>
      <c r="J10" s="4">
        <v>0</v>
      </c>
      <c r="K10" s="6">
        <f t="shared" si="0"/>
        <v>49107</v>
      </c>
    </row>
    <row r="11" spans="1:11" ht="12.75">
      <c r="A11" t="s">
        <v>394</v>
      </c>
      <c r="B11" s="7">
        <v>24</v>
      </c>
      <c r="C11" s="4">
        <v>83558</v>
      </c>
      <c r="D11" s="4">
        <v>0</v>
      </c>
      <c r="E11" s="4">
        <v>0</v>
      </c>
      <c r="F11" s="4">
        <v>0</v>
      </c>
      <c r="G11" s="4">
        <v>0</v>
      </c>
      <c r="H11" s="4">
        <v>11435</v>
      </c>
      <c r="I11" s="4">
        <v>0</v>
      </c>
      <c r="J11" s="4">
        <v>0</v>
      </c>
      <c r="K11" s="6">
        <f t="shared" si="0"/>
        <v>94993</v>
      </c>
    </row>
    <row r="12" spans="1:11" ht="12.75">
      <c r="A12" t="s">
        <v>395</v>
      </c>
      <c r="B12" s="7">
        <v>24</v>
      </c>
      <c r="C12" s="4">
        <v>83558</v>
      </c>
      <c r="D12" s="4">
        <v>0</v>
      </c>
      <c r="E12" s="4">
        <v>67</v>
      </c>
      <c r="F12" s="4">
        <v>0</v>
      </c>
      <c r="G12" s="4">
        <v>0</v>
      </c>
      <c r="H12" s="4">
        <v>14970</v>
      </c>
      <c r="I12" s="4">
        <v>0</v>
      </c>
      <c r="J12" s="4">
        <v>0</v>
      </c>
      <c r="K12" s="6">
        <f t="shared" si="0"/>
        <v>98595</v>
      </c>
    </row>
    <row r="13" spans="1:11" ht="12.75">
      <c r="A13" t="s">
        <v>396</v>
      </c>
      <c r="B13" s="7">
        <v>36</v>
      </c>
      <c r="C13" s="4">
        <v>125338</v>
      </c>
      <c r="D13" s="4">
        <v>0</v>
      </c>
      <c r="E13" s="4">
        <v>78</v>
      </c>
      <c r="F13" s="4">
        <v>0</v>
      </c>
      <c r="G13" s="4">
        <v>0</v>
      </c>
      <c r="H13" s="4">
        <v>18246</v>
      </c>
      <c r="I13" s="4">
        <v>0</v>
      </c>
      <c r="J13" s="4">
        <v>0</v>
      </c>
      <c r="K13" s="6">
        <f t="shared" si="0"/>
        <v>143662</v>
      </c>
    </row>
    <row r="14" spans="1:11" ht="12.75">
      <c r="A14" t="s">
        <v>397</v>
      </c>
      <c r="B14" s="7">
        <v>12</v>
      </c>
      <c r="C14" s="4">
        <v>41779</v>
      </c>
      <c r="D14" s="4">
        <v>0</v>
      </c>
      <c r="E14" s="4">
        <v>0</v>
      </c>
      <c r="F14" s="4">
        <v>0</v>
      </c>
      <c r="G14" s="4">
        <v>0</v>
      </c>
      <c r="H14" s="4">
        <v>5465</v>
      </c>
      <c r="I14" s="4">
        <v>0</v>
      </c>
      <c r="J14" s="4">
        <v>0</v>
      </c>
      <c r="K14" s="6">
        <f t="shared" si="0"/>
        <v>47244</v>
      </c>
    </row>
    <row r="15" spans="1:11" ht="12.75">
      <c r="A15" t="s">
        <v>398</v>
      </c>
      <c r="B15" s="7">
        <v>3</v>
      </c>
      <c r="C15" s="4">
        <v>10445</v>
      </c>
      <c r="D15" s="4">
        <v>0</v>
      </c>
      <c r="E15" s="4">
        <v>0</v>
      </c>
      <c r="F15" s="4">
        <v>0</v>
      </c>
      <c r="G15" s="4">
        <v>0</v>
      </c>
      <c r="H15" s="4">
        <v>1883</v>
      </c>
      <c r="I15" s="4">
        <v>0</v>
      </c>
      <c r="J15" s="4">
        <v>0</v>
      </c>
      <c r="K15" s="6">
        <f t="shared" si="0"/>
        <v>12328</v>
      </c>
    </row>
    <row r="16" spans="1:11" ht="12.75">
      <c r="A16" t="s">
        <v>399</v>
      </c>
      <c r="B16" s="7">
        <v>24</v>
      </c>
      <c r="C16" s="4">
        <v>83558</v>
      </c>
      <c r="D16" s="4">
        <v>0</v>
      </c>
      <c r="E16" s="4">
        <v>348</v>
      </c>
      <c r="F16" s="4">
        <v>0</v>
      </c>
      <c r="G16" s="4">
        <v>0</v>
      </c>
      <c r="H16" s="4">
        <v>11420</v>
      </c>
      <c r="I16" s="4">
        <v>0</v>
      </c>
      <c r="J16" s="4">
        <v>0</v>
      </c>
      <c r="K16" s="6">
        <f t="shared" si="0"/>
        <v>95326</v>
      </c>
    </row>
    <row r="17" spans="1:11" ht="12.75">
      <c r="A17" t="s">
        <v>400</v>
      </c>
      <c r="B17" s="7">
        <v>182.17</v>
      </c>
      <c r="C17" s="4">
        <v>350084</v>
      </c>
      <c r="D17" s="4">
        <v>0</v>
      </c>
      <c r="E17" s="4">
        <v>4121</v>
      </c>
      <c r="F17" s="4">
        <v>0</v>
      </c>
      <c r="G17" s="4">
        <v>65057</v>
      </c>
      <c r="H17" s="4">
        <v>35662</v>
      </c>
      <c r="I17" s="4">
        <v>0</v>
      </c>
      <c r="J17" s="4">
        <v>0</v>
      </c>
      <c r="K17" s="6">
        <f t="shared" si="0"/>
        <v>454924</v>
      </c>
    </row>
    <row r="18" spans="1:11" ht="12.75">
      <c r="A18" t="s">
        <v>401</v>
      </c>
      <c r="B18" s="7">
        <v>77</v>
      </c>
      <c r="C18" s="4">
        <v>159671</v>
      </c>
      <c r="D18" s="4">
        <v>0</v>
      </c>
      <c r="E18" s="4">
        <v>2758</v>
      </c>
      <c r="F18" s="4">
        <v>0</v>
      </c>
      <c r="G18" s="4">
        <v>35913</v>
      </c>
      <c r="H18" s="4">
        <v>18566</v>
      </c>
      <c r="I18" s="4">
        <v>0</v>
      </c>
      <c r="J18" s="4">
        <v>0</v>
      </c>
      <c r="K18" s="6">
        <f t="shared" si="0"/>
        <v>216908</v>
      </c>
    </row>
    <row r="19" spans="1:11" ht="12.75">
      <c r="A19" t="s">
        <v>402</v>
      </c>
      <c r="B19" s="7">
        <v>531.4</v>
      </c>
      <c r="C19" s="4">
        <v>1021781</v>
      </c>
      <c r="D19" s="4">
        <v>0</v>
      </c>
      <c r="E19" s="4">
        <v>8379</v>
      </c>
      <c r="F19" s="4">
        <v>0</v>
      </c>
      <c r="G19" s="4">
        <v>185888</v>
      </c>
      <c r="H19" s="4">
        <v>103862</v>
      </c>
      <c r="I19" s="4">
        <v>0</v>
      </c>
      <c r="J19" s="4">
        <v>90</v>
      </c>
      <c r="K19" s="6">
        <f t="shared" si="0"/>
        <v>1319820</v>
      </c>
    </row>
    <row r="20" spans="1:11" ht="12.75">
      <c r="A20" t="s">
        <v>403</v>
      </c>
      <c r="B20" s="7">
        <v>24</v>
      </c>
      <c r="C20" s="4">
        <v>82959</v>
      </c>
      <c r="D20" s="4">
        <v>0</v>
      </c>
      <c r="E20" s="4">
        <v>0</v>
      </c>
      <c r="F20" s="4">
        <v>0</v>
      </c>
      <c r="G20" s="4">
        <v>0</v>
      </c>
      <c r="H20" s="4">
        <v>10136</v>
      </c>
      <c r="I20" s="4">
        <v>0</v>
      </c>
      <c r="J20" s="4">
        <v>0</v>
      </c>
      <c r="K20" s="6">
        <f t="shared" si="0"/>
        <v>93095</v>
      </c>
    </row>
    <row r="21" spans="1:11" ht="12.75">
      <c r="A21" t="s">
        <v>404</v>
      </c>
      <c r="B21" s="7">
        <v>93</v>
      </c>
      <c r="C21" s="4">
        <v>321004</v>
      </c>
      <c r="D21" s="4">
        <v>0</v>
      </c>
      <c r="E21" s="4">
        <v>0</v>
      </c>
      <c r="F21" s="4">
        <v>0</v>
      </c>
      <c r="G21" s="4">
        <v>0</v>
      </c>
      <c r="H21" s="4">
        <v>35114</v>
      </c>
      <c r="I21" s="4">
        <v>0</v>
      </c>
      <c r="J21" s="4">
        <v>0</v>
      </c>
      <c r="K21" s="6">
        <f t="shared" si="0"/>
        <v>356118</v>
      </c>
    </row>
    <row r="22" spans="1:11" ht="12.75">
      <c r="A22" t="s">
        <v>405</v>
      </c>
      <c r="B22" s="7">
        <v>26</v>
      </c>
      <c r="C22" s="4">
        <v>89872</v>
      </c>
      <c r="D22" s="4">
        <v>0</v>
      </c>
      <c r="E22" s="4">
        <v>0</v>
      </c>
      <c r="F22" s="4">
        <v>0</v>
      </c>
      <c r="G22" s="4">
        <v>0</v>
      </c>
      <c r="H22" s="4">
        <v>9093</v>
      </c>
      <c r="I22" s="4">
        <v>0</v>
      </c>
      <c r="J22" s="4">
        <v>0</v>
      </c>
      <c r="K22" s="6">
        <f t="shared" si="0"/>
        <v>98965</v>
      </c>
    </row>
    <row r="23" spans="1:11" ht="12.75">
      <c r="A23" t="s">
        <v>406</v>
      </c>
      <c r="B23" s="7">
        <v>228</v>
      </c>
      <c r="C23" s="4">
        <v>472792</v>
      </c>
      <c r="D23" s="4">
        <v>0</v>
      </c>
      <c r="E23" s="4">
        <v>20265</v>
      </c>
      <c r="F23" s="4">
        <v>0</v>
      </c>
      <c r="G23" s="4">
        <v>98040</v>
      </c>
      <c r="H23" s="4">
        <v>51590</v>
      </c>
      <c r="I23" s="4">
        <v>0</v>
      </c>
      <c r="J23" s="4">
        <v>0</v>
      </c>
      <c r="K23" s="6">
        <f t="shared" si="0"/>
        <v>642687</v>
      </c>
    </row>
    <row r="24" spans="1:11" ht="12.75">
      <c r="A24" t="s">
        <v>407</v>
      </c>
      <c r="B24" s="7">
        <v>1104.87</v>
      </c>
      <c r="C24" s="4">
        <v>2114614</v>
      </c>
      <c r="D24" s="4">
        <v>0</v>
      </c>
      <c r="E24" s="4">
        <v>2044</v>
      </c>
      <c r="F24" s="4">
        <v>0</v>
      </c>
      <c r="G24" s="4">
        <v>192475</v>
      </c>
      <c r="H24" s="4">
        <v>197308</v>
      </c>
      <c r="I24" s="4">
        <v>0</v>
      </c>
      <c r="J24" s="4">
        <v>97</v>
      </c>
      <c r="K24" s="6">
        <f t="shared" si="0"/>
        <v>2506344</v>
      </c>
    </row>
    <row r="25" spans="1:11" ht="12.75">
      <c r="A25" t="s">
        <v>408</v>
      </c>
      <c r="B25" s="7">
        <v>285.93</v>
      </c>
      <c r="C25" s="4">
        <v>506348</v>
      </c>
      <c r="D25" s="4">
        <v>0</v>
      </c>
      <c r="E25" s="4">
        <v>483</v>
      </c>
      <c r="F25" s="4">
        <v>0</v>
      </c>
      <c r="G25" s="4">
        <v>36160</v>
      </c>
      <c r="H25" s="4">
        <v>45569</v>
      </c>
      <c r="I25" s="4">
        <v>0</v>
      </c>
      <c r="J25" s="4">
        <v>0</v>
      </c>
      <c r="K25" s="6">
        <f t="shared" si="0"/>
        <v>588560</v>
      </c>
    </row>
    <row r="26" spans="1:11" ht="12.75">
      <c r="A26" t="s">
        <v>409</v>
      </c>
      <c r="B26" s="7">
        <v>58</v>
      </c>
      <c r="C26" s="4">
        <v>102712</v>
      </c>
      <c r="D26" s="4">
        <v>0</v>
      </c>
      <c r="E26" s="4">
        <v>238</v>
      </c>
      <c r="F26" s="4">
        <v>0</v>
      </c>
      <c r="G26" s="4">
        <v>11542</v>
      </c>
      <c r="H26" s="4">
        <v>9608</v>
      </c>
      <c r="I26" s="4">
        <v>0</v>
      </c>
      <c r="J26" s="4">
        <v>0</v>
      </c>
      <c r="K26" s="6">
        <f t="shared" si="0"/>
        <v>124100</v>
      </c>
    </row>
    <row r="27" spans="1:11" ht="12.75">
      <c r="A27" t="s">
        <v>410</v>
      </c>
      <c r="B27" s="7">
        <v>43</v>
      </c>
      <c r="C27" s="4">
        <v>68835</v>
      </c>
      <c r="D27" s="4">
        <v>0</v>
      </c>
      <c r="E27" s="4">
        <v>592</v>
      </c>
      <c r="F27" s="4">
        <v>0</v>
      </c>
      <c r="G27" s="4">
        <v>4127</v>
      </c>
      <c r="H27" s="4">
        <v>6172</v>
      </c>
      <c r="I27" s="4">
        <v>0</v>
      </c>
      <c r="J27" s="4">
        <v>0</v>
      </c>
      <c r="K27" s="6">
        <f t="shared" si="0"/>
        <v>79726</v>
      </c>
    </row>
    <row r="28" spans="1:11" ht="12.75">
      <c r="A28" t="s">
        <v>411</v>
      </c>
      <c r="B28" s="7">
        <v>84</v>
      </c>
      <c r="C28" s="4">
        <v>129784</v>
      </c>
      <c r="D28" s="4">
        <v>0</v>
      </c>
      <c r="E28" s="4">
        <v>0</v>
      </c>
      <c r="F28" s="4">
        <v>0</v>
      </c>
      <c r="G28" s="4">
        <v>5884</v>
      </c>
      <c r="H28" s="4">
        <v>11385</v>
      </c>
      <c r="I28" s="4">
        <v>0</v>
      </c>
      <c r="J28" s="4">
        <v>66</v>
      </c>
      <c r="K28" s="6">
        <f t="shared" si="0"/>
        <v>146987</v>
      </c>
    </row>
    <row r="29" spans="1:11" ht="12.75">
      <c r="A29" t="s">
        <v>559</v>
      </c>
      <c r="B29" s="7">
        <v>9</v>
      </c>
      <c r="C29" s="4">
        <v>31109</v>
      </c>
      <c r="D29" s="4">
        <v>0</v>
      </c>
      <c r="E29" s="4">
        <v>0</v>
      </c>
      <c r="F29" s="4">
        <v>0</v>
      </c>
      <c r="G29" s="4">
        <v>0</v>
      </c>
      <c r="H29" s="4">
        <v>4174</v>
      </c>
      <c r="I29" s="4">
        <v>0</v>
      </c>
      <c r="J29" s="4">
        <v>0</v>
      </c>
      <c r="K29" s="6">
        <f t="shared" si="0"/>
        <v>35283</v>
      </c>
    </row>
    <row r="30" spans="1:11" ht="12.75">
      <c r="A30" t="s">
        <v>412</v>
      </c>
      <c r="B30" s="7">
        <v>51.17</v>
      </c>
      <c r="C30" s="4">
        <v>99535</v>
      </c>
      <c r="D30" s="4">
        <v>0</v>
      </c>
      <c r="E30" s="4">
        <v>0</v>
      </c>
      <c r="F30" s="4">
        <v>0</v>
      </c>
      <c r="G30" s="4">
        <v>21798</v>
      </c>
      <c r="H30" s="4">
        <v>11546</v>
      </c>
      <c r="I30" s="4">
        <v>0</v>
      </c>
      <c r="J30" s="4">
        <v>0</v>
      </c>
      <c r="K30" s="6">
        <f t="shared" si="0"/>
        <v>132879</v>
      </c>
    </row>
    <row r="31" spans="1:11" ht="12.75">
      <c r="A31" t="s">
        <v>413</v>
      </c>
      <c r="B31" s="7">
        <v>68.47</v>
      </c>
      <c r="C31" s="4">
        <v>131114</v>
      </c>
      <c r="D31" s="4">
        <v>0</v>
      </c>
      <c r="E31" s="4">
        <v>0</v>
      </c>
      <c r="F31" s="4">
        <v>0</v>
      </c>
      <c r="G31" s="4">
        <v>15525</v>
      </c>
      <c r="H31" s="4">
        <v>13519</v>
      </c>
      <c r="I31" s="4">
        <v>0</v>
      </c>
      <c r="J31" s="4">
        <v>0</v>
      </c>
      <c r="K31" s="6">
        <f t="shared" si="0"/>
        <v>160158</v>
      </c>
    </row>
    <row r="32" spans="1:11" ht="12.75">
      <c r="A32" t="s">
        <v>414</v>
      </c>
      <c r="B32" s="7">
        <v>282.97</v>
      </c>
      <c r="C32" s="4">
        <v>501112</v>
      </c>
      <c r="D32" s="4">
        <v>0</v>
      </c>
      <c r="E32" s="4">
        <v>741</v>
      </c>
      <c r="F32" s="4">
        <v>0</v>
      </c>
      <c r="G32" s="4">
        <v>62031</v>
      </c>
      <c r="H32" s="4">
        <v>47217</v>
      </c>
      <c r="I32" s="4">
        <v>0</v>
      </c>
      <c r="J32" s="4">
        <v>436</v>
      </c>
      <c r="K32" s="6">
        <f t="shared" si="0"/>
        <v>610665</v>
      </c>
    </row>
    <row r="33" spans="1:11" ht="12.75">
      <c r="A33" t="s">
        <v>415</v>
      </c>
      <c r="B33" s="7">
        <v>24.43</v>
      </c>
      <c r="C33" s="4">
        <v>38420</v>
      </c>
      <c r="D33" s="4">
        <v>0</v>
      </c>
      <c r="E33" s="4">
        <v>0</v>
      </c>
      <c r="F33" s="4">
        <v>0</v>
      </c>
      <c r="G33" s="4">
        <v>3007</v>
      </c>
      <c r="H33" s="4">
        <v>3476</v>
      </c>
      <c r="I33" s="4">
        <v>0</v>
      </c>
      <c r="J33" s="4">
        <v>0</v>
      </c>
      <c r="K33" s="6">
        <f t="shared" si="0"/>
        <v>44903</v>
      </c>
    </row>
    <row r="34" spans="1:11" ht="12.75">
      <c r="A34" t="s">
        <v>416</v>
      </c>
      <c r="B34" s="7">
        <v>126.04</v>
      </c>
      <c r="C34" s="4">
        <v>194728</v>
      </c>
      <c r="D34" s="4">
        <v>0</v>
      </c>
      <c r="E34" s="4">
        <v>0</v>
      </c>
      <c r="F34" s="4">
        <v>0</v>
      </c>
      <c r="G34" s="4">
        <v>16963</v>
      </c>
      <c r="H34" s="4">
        <v>17783</v>
      </c>
      <c r="I34" s="4">
        <v>0</v>
      </c>
      <c r="J34" s="4">
        <v>0</v>
      </c>
      <c r="K34" s="6">
        <f t="shared" si="0"/>
        <v>229474</v>
      </c>
    </row>
    <row r="35" spans="1:11" ht="12.75">
      <c r="A35" s="2" t="s">
        <v>387</v>
      </c>
      <c r="B35" s="8">
        <f aca="true" t="shared" si="1" ref="B35:K35">SUM(B7:B34)</f>
        <v>3470.4499999999994</v>
      </c>
      <c r="C35" s="6">
        <f t="shared" si="1"/>
        <v>7211489</v>
      </c>
      <c r="D35" s="6">
        <f t="shared" si="1"/>
        <v>0</v>
      </c>
      <c r="E35" s="6">
        <f t="shared" si="1"/>
        <v>40114</v>
      </c>
      <c r="F35" s="6">
        <f t="shared" si="1"/>
        <v>0</v>
      </c>
      <c r="G35" s="6">
        <f t="shared" si="1"/>
        <v>754410</v>
      </c>
      <c r="H35" s="6">
        <f t="shared" si="1"/>
        <v>702527</v>
      </c>
      <c r="I35" s="6">
        <f t="shared" si="1"/>
        <v>0</v>
      </c>
      <c r="J35" s="6">
        <f t="shared" si="1"/>
        <v>689</v>
      </c>
      <c r="K35" s="6">
        <f t="shared" si="1"/>
        <v>8707851</v>
      </c>
    </row>
  </sheetData>
  <sheetProtection/>
  <printOptions/>
  <pageMargins left="0.75" right="0.75" top="1" bottom="1" header="0.5" footer="0.5"/>
  <pageSetup fitToHeight="0" fitToWidth="0"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1:O89"/>
  <sheetViews>
    <sheetView zoomScalePageLayoutView="0" workbookViewId="0" topLeftCell="A1">
      <selection activeCell="A1" sqref="A1"/>
    </sheetView>
  </sheetViews>
  <sheetFormatPr defaultColWidth="9.140625" defaultRowHeight="12.75"/>
  <sheetData>
    <row r="1" ht="18">
      <c r="A1" s="1" t="s">
        <v>572</v>
      </c>
    </row>
    <row r="5" ht="12.75">
      <c r="A5" s="2" t="s">
        <v>573</v>
      </c>
    </row>
    <row r="6" spans="1:13" ht="12.75">
      <c r="A6" s="2" t="s">
        <v>382</v>
      </c>
      <c r="B6" s="2" t="s">
        <v>574</v>
      </c>
      <c r="C6" s="2" t="s">
        <v>575</v>
      </c>
      <c r="D6" s="2" t="s">
        <v>576</v>
      </c>
      <c r="E6" s="2" t="s">
        <v>577</v>
      </c>
      <c r="F6" s="2" t="s">
        <v>578</v>
      </c>
      <c r="G6" s="2" t="s">
        <v>579</v>
      </c>
      <c r="H6" s="2" t="s">
        <v>580</v>
      </c>
      <c r="I6" s="2" t="s">
        <v>581</v>
      </c>
      <c r="J6" s="2" t="s">
        <v>582</v>
      </c>
      <c r="K6" s="2" t="s">
        <v>583</v>
      </c>
      <c r="L6" s="2" t="s">
        <v>584</v>
      </c>
      <c r="M6" s="2" t="s">
        <v>585</v>
      </c>
    </row>
    <row r="7" spans="1:13" ht="12.75">
      <c r="A7" s="2" t="s">
        <v>392</v>
      </c>
      <c r="B7">
        <v>0</v>
      </c>
      <c r="C7">
        <v>0</v>
      </c>
      <c r="D7">
        <v>0</v>
      </c>
      <c r="E7">
        <v>0</v>
      </c>
      <c r="F7">
        <v>0</v>
      </c>
      <c r="G7">
        <v>7500</v>
      </c>
      <c r="H7">
        <v>0</v>
      </c>
      <c r="I7">
        <v>0</v>
      </c>
      <c r="J7">
        <v>0</v>
      </c>
      <c r="K7">
        <v>0</v>
      </c>
      <c r="L7">
        <v>0</v>
      </c>
      <c r="M7">
        <v>0</v>
      </c>
    </row>
    <row r="8" spans="1:13" ht="12.75">
      <c r="A8" s="2" t="s">
        <v>393</v>
      </c>
      <c r="B8">
        <v>292</v>
      </c>
      <c r="C8">
        <v>9432</v>
      </c>
      <c r="D8">
        <v>17052</v>
      </c>
      <c r="E8">
        <v>15328</v>
      </c>
      <c r="F8">
        <v>3692</v>
      </c>
      <c r="G8">
        <v>25769</v>
      </c>
      <c r="H8">
        <v>0</v>
      </c>
      <c r="I8">
        <v>0</v>
      </c>
      <c r="J8">
        <v>0</v>
      </c>
      <c r="K8">
        <v>0</v>
      </c>
      <c r="L8">
        <v>0</v>
      </c>
      <c r="M8">
        <v>0</v>
      </c>
    </row>
    <row r="9" spans="1:13" ht="12.75">
      <c r="A9" s="2" t="s">
        <v>394</v>
      </c>
      <c r="B9">
        <v>585</v>
      </c>
      <c r="C9">
        <v>0</v>
      </c>
      <c r="D9">
        <v>24852</v>
      </c>
      <c r="E9">
        <v>20269</v>
      </c>
      <c r="F9">
        <v>7385</v>
      </c>
      <c r="G9">
        <v>48992</v>
      </c>
      <c r="H9">
        <v>0</v>
      </c>
      <c r="I9">
        <v>0</v>
      </c>
      <c r="J9">
        <v>0</v>
      </c>
      <c r="K9">
        <v>532</v>
      </c>
      <c r="L9">
        <v>0</v>
      </c>
      <c r="M9">
        <v>0</v>
      </c>
    </row>
    <row r="10" spans="1:13" ht="12.75">
      <c r="A10" s="2" t="s">
        <v>395</v>
      </c>
      <c r="B10">
        <v>585</v>
      </c>
      <c r="C10">
        <v>18864</v>
      </c>
      <c r="D10">
        <v>34104</v>
      </c>
      <c r="E10">
        <v>31301</v>
      </c>
      <c r="F10">
        <v>11077</v>
      </c>
      <c r="G10">
        <v>52792</v>
      </c>
      <c r="H10">
        <v>0</v>
      </c>
      <c r="I10">
        <v>0</v>
      </c>
      <c r="J10">
        <v>0</v>
      </c>
      <c r="K10">
        <v>0</v>
      </c>
      <c r="L10">
        <v>0</v>
      </c>
      <c r="M10">
        <v>0</v>
      </c>
    </row>
    <row r="11" spans="1:13" ht="12.75">
      <c r="A11" s="2" t="s">
        <v>396</v>
      </c>
      <c r="B11">
        <v>877</v>
      </c>
      <c r="C11">
        <v>0</v>
      </c>
      <c r="D11">
        <v>37278</v>
      </c>
      <c r="E11">
        <v>30461</v>
      </c>
      <c r="F11">
        <v>24923</v>
      </c>
      <c r="G11">
        <v>73382</v>
      </c>
      <c r="H11">
        <v>0</v>
      </c>
      <c r="I11">
        <v>0</v>
      </c>
      <c r="J11">
        <v>0</v>
      </c>
      <c r="K11">
        <v>0</v>
      </c>
      <c r="L11">
        <v>0</v>
      </c>
      <c r="M11">
        <v>0</v>
      </c>
    </row>
    <row r="12" spans="1:13" ht="12.75">
      <c r="A12" s="2" t="s">
        <v>397</v>
      </c>
      <c r="B12">
        <v>292</v>
      </c>
      <c r="C12">
        <v>0</v>
      </c>
      <c r="D12">
        <v>12426</v>
      </c>
      <c r="E12">
        <v>5859</v>
      </c>
      <c r="F12">
        <v>5077</v>
      </c>
      <c r="G12">
        <v>19257</v>
      </c>
      <c r="H12">
        <v>0</v>
      </c>
      <c r="I12">
        <v>0</v>
      </c>
      <c r="J12">
        <v>0</v>
      </c>
      <c r="K12">
        <v>0</v>
      </c>
      <c r="L12">
        <v>0</v>
      </c>
      <c r="M12">
        <v>0</v>
      </c>
    </row>
    <row r="13" spans="1:13" ht="12.75">
      <c r="A13" s="2" t="s">
        <v>398</v>
      </c>
      <c r="B13">
        <v>73</v>
      </c>
      <c r="C13">
        <v>2358</v>
      </c>
      <c r="D13">
        <v>4263</v>
      </c>
      <c r="E13">
        <v>3923</v>
      </c>
      <c r="F13">
        <v>923</v>
      </c>
      <c r="G13">
        <v>6238</v>
      </c>
      <c r="H13">
        <v>0</v>
      </c>
      <c r="I13">
        <v>0</v>
      </c>
      <c r="J13">
        <v>0</v>
      </c>
      <c r="K13">
        <v>609</v>
      </c>
      <c r="L13">
        <v>0</v>
      </c>
      <c r="M13">
        <v>0</v>
      </c>
    </row>
    <row r="14" spans="1:13" ht="12.75">
      <c r="A14" s="2" t="s">
        <v>399</v>
      </c>
      <c r="B14">
        <v>585</v>
      </c>
      <c r="C14">
        <v>0</v>
      </c>
      <c r="D14">
        <v>24852</v>
      </c>
      <c r="E14">
        <v>20277</v>
      </c>
      <c r="F14">
        <v>7385</v>
      </c>
      <c r="G14">
        <v>48630</v>
      </c>
      <c r="H14">
        <v>0</v>
      </c>
      <c r="I14">
        <v>0</v>
      </c>
      <c r="J14">
        <v>0</v>
      </c>
      <c r="K14">
        <v>0</v>
      </c>
      <c r="L14">
        <v>0</v>
      </c>
      <c r="M14">
        <v>0</v>
      </c>
    </row>
    <row r="15" spans="1:13" ht="12.75">
      <c r="A15" s="2" t="s">
        <v>400</v>
      </c>
      <c r="B15">
        <v>2906</v>
      </c>
      <c r="C15">
        <v>0</v>
      </c>
      <c r="D15">
        <v>0</v>
      </c>
      <c r="E15">
        <v>0</v>
      </c>
      <c r="F15">
        <v>0</v>
      </c>
      <c r="G15">
        <v>0</v>
      </c>
      <c r="H15">
        <v>0</v>
      </c>
      <c r="I15">
        <v>0</v>
      </c>
      <c r="J15">
        <v>0</v>
      </c>
      <c r="K15">
        <v>0</v>
      </c>
      <c r="L15">
        <v>0</v>
      </c>
      <c r="M15">
        <v>0</v>
      </c>
    </row>
    <row r="16" spans="1:13" ht="12.75">
      <c r="A16" s="2" t="s">
        <v>401</v>
      </c>
      <c r="B16">
        <v>1369</v>
      </c>
      <c r="C16">
        <v>0</v>
      </c>
      <c r="D16">
        <v>0</v>
      </c>
      <c r="E16">
        <v>0</v>
      </c>
      <c r="F16">
        <v>0</v>
      </c>
      <c r="G16">
        <v>0</v>
      </c>
      <c r="H16">
        <v>0</v>
      </c>
      <c r="I16">
        <v>0</v>
      </c>
      <c r="J16">
        <v>0</v>
      </c>
      <c r="K16">
        <v>0</v>
      </c>
      <c r="L16">
        <v>0</v>
      </c>
      <c r="M16">
        <v>0</v>
      </c>
    </row>
    <row r="17" spans="1:13" ht="12.75">
      <c r="A17" s="2" t="s">
        <v>402</v>
      </c>
      <c r="B17">
        <v>8455</v>
      </c>
      <c r="C17">
        <v>0</v>
      </c>
      <c r="D17">
        <v>0</v>
      </c>
      <c r="E17">
        <v>0</v>
      </c>
      <c r="F17">
        <v>0</v>
      </c>
      <c r="G17">
        <v>0</v>
      </c>
      <c r="H17">
        <v>0</v>
      </c>
      <c r="I17">
        <v>0</v>
      </c>
      <c r="J17">
        <v>0</v>
      </c>
      <c r="K17">
        <v>1104</v>
      </c>
      <c r="L17">
        <v>0</v>
      </c>
      <c r="M17">
        <v>0</v>
      </c>
    </row>
    <row r="18" spans="1:13" ht="12.75">
      <c r="A18" s="2" t="s">
        <v>403</v>
      </c>
      <c r="B18">
        <v>1166</v>
      </c>
      <c r="C18">
        <v>0</v>
      </c>
      <c r="D18">
        <v>0</v>
      </c>
      <c r="E18">
        <v>14778</v>
      </c>
      <c r="F18">
        <v>22730</v>
      </c>
      <c r="G18">
        <v>48920</v>
      </c>
      <c r="H18">
        <v>0</v>
      </c>
      <c r="I18">
        <v>0</v>
      </c>
      <c r="J18">
        <v>0</v>
      </c>
      <c r="K18">
        <v>0</v>
      </c>
      <c r="L18">
        <v>0</v>
      </c>
      <c r="M18">
        <v>0</v>
      </c>
    </row>
    <row r="19" spans="1:13" ht="12.75">
      <c r="A19" s="2" t="s">
        <v>404</v>
      </c>
      <c r="B19">
        <v>4511</v>
      </c>
      <c r="C19">
        <v>0</v>
      </c>
      <c r="D19">
        <v>0</v>
      </c>
      <c r="E19">
        <v>48484</v>
      </c>
      <c r="F19">
        <v>47819</v>
      </c>
      <c r="G19">
        <v>143546</v>
      </c>
      <c r="H19">
        <v>0</v>
      </c>
      <c r="I19">
        <v>0</v>
      </c>
      <c r="J19">
        <v>0</v>
      </c>
      <c r="K19">
        <v>0</v>
      </c>
      <c r="L19">
        <v>437</v>
      </c>
      <c r="M19">
        <v>0</v>
      </c>
    </row>
    <row r="20" spans="1:13" ht="12.75">
      <c r="A20" s="2" t="s">
        <v>405</v>
      </c>
      <c r="B20">
        <v>1263</v>
      </c>
      <c r="C20">
        <v>0</v>
      </c>
      <c r="D20">
        <v>0</v>
      </c>
      <c r="E20">
        <v>8224</v>
      </c>
      <c r="F20">
        <v>9454</v>
      </c>
      <c r="G20">
        <v>45499</v>
      </c>
      <c r="H20">
        <v>0</v>
      </c>
      <c r="I20">
        <v>0</v>
      </c>
      <c r="J20">
        <v>0</v>
      </c>
      <c r="K20">
        <v>0</v>
      </c>
      <c r="L20">
        <v>0</v>
      </c>
      <c r="M20">
        <v>0</v>
      </c>
    </row>
    <row r="21" spans="1:13" ht="12.75">
      <c r="A21" s="2" t="s">
        <v>406</v>
      </c>
      <c r="B21">
        <v>3995</v>
      </c>
      <c r="C21">
        <v>0</v>
      </c>
      <c r="D21">
        <v>0</v>
      </c>
      <c r="E21">
        <v>0</v>
      </c>
      <c r="F21">
        <v>0</v>
      </c>
      <c r="G21">
        <v>0</v>
      </c>
      <c r="H21">
        <v>0</v>
      </c>
      <c r="I21">
        <v>0</v>
      </c>
      <c r="J21">
        <v>0</v>
      </c>
      <c r="K21">
        <v>2762</v>
      </c>
      <c r="L21">
        <v>0</v>
      </c>
      <c r="M21">
        <v>0</v>
      </c>
    </row>
    <row r="22" spans="1:13" ht="12.75">
      <c r="A22" s="2" t="s">
        <v>407</v>
      </c>
      <c r="B22">
        <v>16149</v>
      </c>
      <c r="C22">
        <v>0</v>
      </c>
      <c r="D22">
        <v>0</v>
      </c>
      <c r="E22">
        <v>0</v>
      </c>
      <c r="F22">
        <v>0</v>
      </c>
      <c r="G22">
        <v>0</v>
      </c>
      <c r="H22">
        <v>0</v>
      </c>
      <c r="I22">
        <v>0</v>
      </c>
      <c r="J22">
        <v>0</v>
      </c>
      <c r="K22">
        <v>1360</v>
      </c>
      <c r="L22">
        <v>11225</v>
      </c>
      <c r="M22">
        <v>0</v>
      </c>
    </row>
    <row r="23" spans="1:13" ht="12.75">
      <c r="A23" s="2" t="s">
        <v>408</v>
      </c>
      <c r="B23">
        <v>3798</v>
      </c>
      <c r="C23">
        <v>0</v>
      </c>
      <c r="D23">
        <v>0</v>
      </c>
      <c r="E23">
        <v>0</v>
      </c>
      <c r="F23">
        <v>0</v>
      </c>
      <c r="G23">
        <v>0</v>
      </c>
      <c r="H23">
        <v>0</v>
      </c>
      <c r="I23">
        <v>0</v>
      </c>
      <c r="J23">
        <v>0</v>
      </c>
      <c r="K23">
        <v>0</v>
      </c>
      <c r="L23">
        <v>0</v>
      </c>
      <c r="M23">
        <v>0</v>
      </c>
    </row>
    <row r="24" spans="1:13" ht="12.75">
      <c r="A24" s="2" t="s">
        <v>409</v>
      </c>
      <c r="B24">
        <v>800</v>
      </c>
      <c r="C24">
        <v>0</v>
      </c>
      <c r="D24">
        <v>0</v>
      </c>
      <c r="E24">
        <v>0</v>
      </c>
      <c r="F24">
        <v>0</v>
      </c>
      <c r="G24">
        <v>0</v>
      </c>
      <c r="H24">
        <v>0</v>
      </c>
      <c r="I24">
        <v>0</v>
      </c>
      <c r="J24">
        <v>0</v>
      </c>
      <c r="K24">
        <v>0</v>
      </c>
      <c r="L24">
        <v>0</v>
      </c>
      <c r="M24">
        <v>0</v>
      </c>
    </row>
    <row r="25" spans="1:13" ht="12.75">
      <c r="A25" s="2" t="s">
        <v>410</v>
      </c>
      <c r="B25">
        <v>511</v>
      </c>
      <c r="C25">
        <v>0</v>
      </c>
      <c r="D25">
        <v>0</v>
      </c>
      <c r="E25">
        <v>0</v>
      </c>
      <c r="F25">
        <v>0</v>
      </c>
      <c r="G25">
        <v>0</v>
      </c>
      <c r="H25">
        <v>0</v>
      </c>
      <c r="I25">
        <v>0</v>
      </c>
      <c r="J25">
        <v>0</v>
      </c>
      <c r="K25">
        <v>0</v>
      </c>
      <c r="L25">
        <v>0</v>
      </c>
      <c r="M25">
        <v>0</v>
      </c>
    </row>
    <row r="26" spans="1:13" ht="12.75">
      <c r="A26" s="2" t="s">
        <v>411</v>
      </c>
      <c r="B26">
        <v>950</v>
      </c>
      <c r="C26">
        <v>0</v>
      </c>
      <c r="D26">
        <v>0</v>
      </c>
      <c r="E26">
        <v>0</v>
      </c>
      <c r="F26">
        <v>0</v>
      </c>
      <c r="G26">
        <v>0</v>
      </c>
      <c r="H26">
        <v>0</v>
      </c>
      <c r="I26">
        <v>0</v>
      </c>
      <c r="J26">
        <v>0</v>
      </c>
      <c r="K26">
        <v>0</v>
      </c>
      <c r="L26">
        <v>0</v>
      </c>
      <c r="M26">
        <v>0</v>
      </c>
    </row>
    <row r="27" spans="1:13" ht="12.75">
      <c r="A27" s="2" t="s">
        <v>559</v>
      </c>
      <c r="B27">
        <v>437</v>
      </c>
      <c r="C27">
        <v>7074</v>
      </c>
      <c r="D27">
        <v>0</v>
      </c>
      <c r="E27">
        <v>11572</v>
      </c>
      <c r="F27">
        <v>3426</v>
      </c>
      <c r="G27">
        <v>20214</v>
      </c>
      <c r="H27">
        <v>0</v>
      </c>
      <c r="I27">
        <v>0</v>
      </c>
      <c r="J27">
        <v>0</v>
      </c>
      <c r="K27">
        <v>0</v>
      </c>
      <c r="L27">
        <v>0</v>
      </c>
      <c r="M27">
        <v>0</v>
      </c>
    </row>
    <row r="28" spans="1:13" ht="12.75">
      <c r="A28" s="2" t="s">
        <v>412</v>
      </c>
      <c r="B28">
        <v>849</v>
      </c>
      <c r="C28">
        <v>0</v>
      </c>
      <c r="D28">
        <v>0</v>
      </c>
      <c r="E28">
        <v>0</v>
      </c>
      <c r="F28">
        <v>0</v>
      </c>
      <c r="G28">
        <v>0</v>
      </c>
      <c r="H28">
        <v>0</v>
      </c>
      <c r="I28">
        <v>0</v>
      </c>
      <c r="J28">
        <v>0</v>
      </c>
      <c r="K28">
        <v>3905</v>
      </c>
      <c r="L28">
        <v>0</v>
      </c>
      <c r="M28">
        <v>0</v>
      </c>
    </row>
    <row r="29" spans="1:13" ht="12.75">
      <c r="A29" s="2" t="s">
        <v>413</v>
      </c>
      <c r="B29">
        <v>1026</v>
      </c>
      <c r="C29">
        <v>0</v>
      </c>
      <c r="D29">
        <v>0</v>
      </c>
      <c r="E29">
        <v>0</v>
      </c>
      <c r="F29">
        <v>0</v>
      </c>
      <c r="G29">
        <v>0</v>
      </c>
      <c r="H29">
        <v>0</v>
      </c>
      <c r="I29">
        <v>0</v>
      </c>
      <c r="J29">
        <v>0</v>
      </c>
      <c r="K29">
        <v>0</v>
      </c>
      <c r="L29">
        <v>0</v>
      </c>
      <c r="M29">
        <v>0</v>
      </c>
    </row>
    <row r="30" spans="1:13" ht="12.75">
      <c r="A30" s="2" t="s">
        <v>414</v>
      </c>
      <c r="B30">
        <v>3942</v>
      </c>
      <c r="C30">
        <v>0</v>
      </c>
      <c r="D30">
        <v>0</v>
      </c>
      <c r="E30">
        <v>0</v>
      </c>
      <c r="F30">
        <v>0</v>
      </c>
      <c r="G30">
        <v>0</v>
      </c>
      <c r="H30">
        <v>0</v>
      </c>
      <c r="I30">
        <v>0</v>
      </c>
      <c r="J30">
        <v>0</v>
      </c>
      <c r="K30">
        <v>0</v>
      </c>
      <c r="L30">
        <v>0</v>
      </c>
      <c r="M30">
        <v>0</v>
      </c>
    </row>
    <row r="31" spans="1:13" ht="12.75">
      <c r="A31" s="2" t="s">
        <v>415</v>
      </c>
      <c r="B31">
        <v>290</v>
      </c>
      <c r="C31">
        <v>0</v>
      </c>
      <c r="D31">
        <v>0</v>
      </c>
      <c r="E31">
        <v>0</v>
      </c>
      <c r="F31">
        <v>0</v>
      </c>
      <c r="G31">
        <v>0</v>
      </c>
      <c r="H31">
        <v>0</v>
      </c>
      <c r="I31">
        <v>0</v>
      </c>
      <c r="J31">
        <v>0</v>
      </c>
      <c r="K31">
        <v>0</v>
      </c>
      <c r="L31">
        <v>761</v>
      </c>
      <c r="M31">
        <v>0</v>
      </c>
    </row>
    <row r="32" spans="1:13" ht="12.75">
      <c r="A32" s="2" t="s">
        <v>416</v>
      </c>
      <c r="B32">
        <v>1482</v>
      </c>
      <c r="C32">
        <v>0</v>
      </c>
      <c r="D32">
        <v>0</v>
      </c>
      <c r="E32">
        <v>0</v>
      </c>
      <c r="F32">
        <v>0</v>
      </c>
      <c r="G32">
        <v>0</v>
      </c>
      <c r="H32">
        <v>0</v>
      </c>
      <c r="I32">
        <v>0</v>
      </c>
      <c r="J32">
        <v>0</v>
      </c>
      <c r="K32">
        <v>0</v>
      </c>
      <c r="L32">
        <v>0</v>
      </c>
      <c r="M32">
        <v>0</v>
      </c>
    </row>
    <row r="33" spans="1:13" ht="12.75">
      <c r="A33" s="2" t="s">
        <v>435</v>
      </c>
      <c r="B33" s="2">
        <f aca="true" t="shared" si="0" ref="B33:M33">SUM(B7:B32)</f>
        <v>57188</v>
      </c>
      <c r="C33" s="2">
        <f t="shared" si="0"/>
        <v>37728</v>
      </c>
      <c r="D33" s="2">
        <f t="shared" si="0"/>
        <v>154827</v>
      </c>
      <c r="E33" s="2">
        <f t="shared" si="0"/>
        <v>210476</v>
      </c>
      <c r="F33" s="2">
        <f t="shared" si="0"/>
        <v>143891</v>
      </c>
      <c r="G33" s="2">
        <f t="shared" si="0"/>
        <v>540739</v>
      </c>
      <c r="H33" s="2">
        <f t="shared" si="0"/>
        <v>0</v>
      </c>
      <c r="I33" s="2">
        <f t="shared" si="0"/>
        <v>0</v>
      </c>
      <c r="J33" s="2">
        <f t="shared" si="0"/>
        <v>0</v>
      </c>
      <c r="K33" s="2">
        <f t="shared" si="0"/>
        <v>10272</v>
      </c>
      <c r="L33" s="2">
        <f t="shared" si="0"/>
        <v>12423</v>
      </c>
      <c r="M33" s="2">
        <f t="shared" si="0"/>
        <v>0</v>
      </c>
    </row>
    <row r="35" ht="12.75">
      <c r="A35" s="2" t="s">
        <v>586</v>
      </c>
    </row>
    <row r="36" spans="1:15" ht="12.75">
      <c r="A36" s="2" t="s">
        <v>382</v>
      </c>
      <c r="B36" s="2" t="s">
        <v>587</v>
      </c>
      <c r="C36" s="2" t="s">
        <v>588</v>
      </c>
      <c r="D36" s="2" t="s">
        <v>589</v>
      </c>
      <c r="E36" s="2" t="s">
        <v>590</v>
      </c>
      <c r="F36" s="2" t="s">
        <v>591</v>
      </c>
      <c r="G36" s="2" t="s">
        <v>592</v>
      </c>
      <c r="H36" s="2" t="s">
        <v>593</v>
      </c>
      <c r="I36" s="2" t="s">
        <v>594</v>
      </c>
      <c r="J36" s="2" t="s">
        <v>595</v>
      </c>
      <c r="K36" s="2" t="s">
        <v>596</v>
      </c>
      <c r="L36" s="2" t="s">
        <v>597</v>
      </c>
      <c r="M36" s="2" t="s">
        <v>598</v>
      </c>
      <c r="N36" s="2" t="s">
        <v>599</v>
      </c>
      <c r="O36" s="2" t="s">
        <v>600</v>
      </c>
    </row>
    <row r="37" spans="1:15" ht="12.75">
      <c r="A37" s="2" t="s">
        <v>393</v>
      </c>
      <c r="B37">
        <v>0</v>
      </c>
      <c r="C37">
        <v>0</v>
      </c>
      <c r="D37">
        <v>2896</v>
      </c>
      <c r="E37">
        <v>0</v>
      </c>
      <c r="F37">
        <v>0</v>
      </c>
      <c r="G37">
        <v>0</v>
      </c>
      <c r="H37">
        <v>0</v>
      </c>
      <c r="I37">
        <v>0</v>
      </c>
      <c r="J37">
        <v>0</v>
      </c>
      <c r="K37">
        <v>0</v>
      </c>
      <c r="L37">
        <v>0</v>
      </c>
      <c r="M37">
        <v>0</v>
      </c>
      <c r="N37">
        <v>0</v>
      </c>
      <c r="O37">
        <v>0</v>
      </c>
    </row>
    <row r="38" spans="1:15" ht="12.75">
      <c r="A38" s="2" t="s">
        <v>395</v>
      </c>
      <c r="B38">
        <v>0</v>
      </c>
      <c r="C38">
        <v>0</v>
      </c>
      <c r="D38">
        <v>3388</v>
      </c>
      <c r="E38">
        <v>0</v>
      </c>
      <c r="F38">
        <v>0</v>
      </c>
      <c r="G38">
        <v>0</v>
      </c>
      <c r="H38">
        <v>0</v>
      </c>
      <c r="I38">
        <v>0</v>
      </c>
      <c r="J38">
        <v>0</v>
      </c>
      <c r="K38">
        <v>0</v>
      </c>
      <c r="L38">
        <v>0</v>
      </c>
      <c r="M38">
        <v>0</v>
      </c>
      <c r="N38">
        <v>0</v>
      </c>
      <c r="O38">
        <v>0</v>
      </c>
    </row>
    <row r="39" spans="1:15" ht="12.75">
      <c r="A39" s="2" t="s">
        <v>396</v>
      </c>
      <c r="B39">
        <v>0</v>
      </c>
      <c r="C39">
        <v>0</v>
      </c>
      <c r="D39">
        <v>7685</v>
      </c>
      <c r="E39">
        <v>0</v>
      </c>
      <c r="F39">
        <v>0</v>
      </c>
      <c r="G39">
        <v>0</v>
      </c>
      <c r="H39">
        <v>0</v>
      </c>
      <c r="I39">
        <v>0</v>
      </c>
      <c r="J39">
        <v>0</v>
      </c>
      <c r="K39">
        <v>0</v>
      </c>
      <c r="L39">
        <v>0</v>
      </c>
      <c r="M39">
        <v>0</v>
      </c>
      <c r="N39">
        <v>0</v>
      </c>
      <c r="O39">
        <v>0</v>
      </c>
    </row>
    <row r="40" spans="1:15" ht="12.75">
      <c r="A40" s="2" t="s">
        <v>397</v>
      </c>
      <c r="B40">
        <v>0</v>
      </c>
      <c r="C40">
        <v>0</v>
      </c>
      <c r="D40">
        <v>3787</v>
      </c>
      <c r="E40">
        <v>0</v>
      </c>
      <c r="F40">
        <v>0</v>
      </c>
      <c r="G40">
        <v>0</v>
      </c>
      <c r="H40">
        <v>0</v>
      </c>
      <c r="I40">
        <v>0</v>
      </c>
      <c r="J40">
        <v>0</v>
      </c>
      <c r="K40">
        <v>0</v>
      </c>
      <c r="L40">
        <v>0</v>
      </c>
      <c r="M40">
        <v>0</v>
      </c>
      <c r="N40">
        <v>0</v>
      </c>
      <c r="O40">
        <v>0</v>
      </c>
    </row>
    <row r="41" spans="1:15" ht="12.75">
      <c r="A41" s="2" t="s">
        <v>399</v>
      </c>
      <c r="B41">
        <v>0</v>
      </c>
      <c r="C41">
        <v>0</v>
      </c>
      <c r="D41">
        <v>0</v>
      </c>
      <c r="E41">
        <v>0</v>
      </c>
      <c r="F41">
        <v>0</v>
      </c>
      <c r="G41">
        <v>0</v>
      </c>
      <c r="H41">
        <v>0</v>
      </c>
      <c r="I41">
        <v>0</v>
      </c>
      <c r="J41">
        <v>0</v>
      </c>
      <c r="K41">
        <v>0</v>
      </c>
      <c r="L41">
        <v>0</v>
      </c>
      <c r="M41">
        <v>0</v>
      </c>
      <c r="N41">
        <v>1239</v>
      </c>
      <c r="O41">
        <v>0</v>
      </c>
    </row>
    <row r="42" spans="1:15" ht="12.75">
      <c r="A42" s="2" t="s">
        <v>400</v>
      </c>
      <c r="B42">
        <v>0</v>
      </c>
      <c r="C42">
        <v>0</v>
      </c>
      <c r="D42">
        <v>3467</v>
      </c>
      <c r="E42">
        <v>80140</v>
      </c>
      <c r="F42">
        <v>0</v>
      </c>
      <c r="G42">
        <v>0</v>
      </c>
      <c r="H42">
        <v>1841</v>
      </c>
      <c r="I42">
        <v>6462</v>
      </c>
      <c r="J42">
        <v>0</v>
      </c>
      <c r="K42">
        <v>0</v>
      </c>
      <c r="L42">
        <v>0</v>
      </c>
      <c r="M42">
        <v>0</v>
      </c>
      <c r="N42">
        <v>1239</v>
      </c>
      <c r="O42">
        <v>0</v>
      </c>
    </row>
    <row r="43" spans="1:15" ht="12.75">
      <c r="A43" s="2" t="s">
        <v>401</v>
      </c>
      <c r="B43">
        <v>0</v>
      </c>
      <c r="C43">
        <v>1719</v>
      </c>
      <c r="D43">
        <v>2512</v>
      </c>
      <c r="E43">
        <v>36640</v>
      </c>
      <c r="F43">
        <v>0</v>
      </c>
      <c r="G43">
        <v>0</v>
      </c>
      <c r="H43">
        <v>308</v>
      </c>
      <c r="I43">
        <v>19978</v>
      </c>
      <c r="J43">
        <v>3099</v>
      </c>
      <c r="K43">
        <v>0</v>
      </c>
      <c r="L43">
        <v>0</v>
      </c>
      <c r="M43">
        <v>0</v>
      </c>
      <c r="N43">
        <v>0</v>
      </c>
      <c r="O43">
        <v>0</v>
      </c>
    </row>
    <row r="44" spans="1:15" ht="12.75">
      <c r="A44" s="2" t="s">
        <v>402</v>
      </c>
      <c r="B44">
        <v>0</v>
      </c>
      <c r="C44">
        <v>4388</v>
      </c>
      <c r="D44">
        <v>52600</v>
      </c>
      <c r="E44">
        <v>244007</v>
      </c>
      <c r="F44">
        <v>0</v>
      </c>
      <c r="G44">
        <v>0</v>
      </c>
      <c r="H44">
        <v>5411</v>
      </c>
      <c r="I44">
        <v>21693</v>
      </c>
      <c r="J44">
        <v>0</v>
      </c>
      <c r="K44">
        <v>0</v>
      </c>
      <c r="L44">
        <v>0</v>
      </c>
      <c r="M44">
        <v>0</v>
      </c>
      <c r="N44">
        <v>3094</v>
      </c>
      <c r="O44">
        <v>0</v>
      </c>
    </row>
    <row r="45" spans="1:15" ht="12.75">
      <c r="A45" s="2" t="s">
        <v>403</v>
      </c>
      <c r="B45">
        <v>0</v>
      </c>
      <c r="C45">
        <v>0</v>
      </c>
      <c r="D45">
        <v>6801</v>
      </c>
      <c r="E45">
        <v>0</v>
      </c>
      <c r="F45">
        <v>0</v>
      </c>
      <c r="G45">
        <v>0</v>
      </c>
      <c r="H45">
        <v>0</v>
      </c>
      <c r="I45">
        <v>0</v>
      </c>
      <c r="J45">
        <v>0</v>
      </c>
      <c r="K45">
        <v>0</v>
      </c>
      <c r="L45">
        <v>0</v>
      </c>
      <c r="M45">
        <v>0</v>
      </c>
      <c r="N45">
        <v>0</v>
      </c>
      <c r="O45">
        <v>0</v>
      </c>
    </row>
    <row r="46" spans="1:15" ht="12.75">
      <c r="A46" s="2" t="s">
        <v>404</v>
      </c>
      <c r="B46">
        <v>0</v>
      </c>
      <c r="C46">
        <v>0</v>
      </c>
      <c r="D46">
        <v>15206</v>
      </c>
      <c r="E46">
        <v>0</v>
      </c>
      <c r="F46">
        <v>0</v>
      </c>
      <c r="G46">
        <v>0</v>
      </c>
      <c r="H46">
        <v>0</v>
      </c>
      <c r="I46">
        <v>0</v>
      </c>
      <c r="J46">
        <v>0</v>
      </c>
      <c r="K46">
        <v>0</v>
      </c>
      <c r="L46">
        <v>0</v>
      </c>
      <c r="M46">
        <v>0</v>
      </c>
      <c r="N46">
        <v>0</v>
      </c>
      <c r="O46">
        <v>0</v>
      </c>
    </row>
    <row r="47" spans="1:15" ht="12.75">
      <c r="A47" s="2" t="s">
        <v>406</v>
      </c>
      <c r="B47">
        <v>0</v>
      </c>
      <c r="C47">
        <v>0</v>
      </c>
      <c r="D47">
        <v>29963</v>
      </c>
      <c r="E47">
        <v>121666</v>
      </c>
      <c r="F47">
        <v>0</v>
      </c>
      <c r="G47">
        <v>0</v>
      </c>
      <c r="H47">
        <v>960</v>
      </c>
      <c r="I47">
        <v>21231</v>
      </c>
      <c r="J47">
        <v>0</v>
      </c>
      <c r="K47">
        <v>0</v>
      </c>
      <c r="L47">
        <v>0</v>
      </c>
      <c r="M47">
        <v>0</v>
      </c>
      <c r="N47">
        <v>0</v>
      </c>
      <c r="O47">
        <v>0</v>
      </c>
    </row>
    <row r="48" spans="1:15" ht="12.75">
      <c r="A48" s="2" t="s">
        <v>407</v>
      </c>
      <c r="B48">
        <v>0</v>
      </c>
      <c r="C48">
        <v>603</v>
      </c>
      <c r="D48">
        <v>49597</v>
      </c>
      <c r="E48">
        <v>518475</v>
      </c>
      <c r="F48">
        <v>0</v>
      </c>
      <c r="G48">
        <v>0</v>
      </c>
      <c r="H48">
        <v>14826</v>
      </c>
      <c r="I48">
        <v>42923</v>
      </c>
      <c r="J48">
        <v>0</v>
      </c>
      <c r="K48">
        <v>0</v>
      </c>
      <c r="L48">
        <v>0</v>
      </c>
      <c r="M48">
        <v>0</v>
      </c>
      <c r="N48">
        <v>2479</v>
      </c>
      <c r="O48">
        <v>0</v>
      </c>
    </row>
    <row r="49" spans="1:15" ht="12.75">
      <c r="A49" s="2" t="s">
        <v>408</v>
      </c>
      <c r="B49">
        <v>0</v>
      </c>
      <c r="C49">
        <v>0</v>
      </c>
      <c r="D49">
        <v>9716</v>
      </c>
      <c r="E49">
        <v>127486</v>
      </c>
      <c r="F49">
        <v>0</v>
      </c>
      <c r="G49">
        <v>0</v>
      </c>
      <c r="H49">
        <v>5378</v>
      </c>
      <c r="I49">
        <v>0</v>
      </c>
      <c r="J49">
        <v>0</v>
      </c>
      <c r="K49">
        <v>0</v>
      </c>
      <c r="L49">
        <v>0</v>
      </c>
      <c r="M49">
        <v>0</v>
      </c>
      <c r="N49">
        <v>0</v>
      </c>
      <c r="O49">
        <v>0</v>
      </c>
    </row>
    <row r="50" spans="1:15" ht="12.75">
      <c r="A50" s="2" t="s">
        <v>409</v>
      </c>
      <c r="B50">
        <v>0</v>
      </c>
      <c r="C50">
        <v>0</v>
      </c>
      <c r="D50">
        <v>0</v>
      </c>
      <c r="E50">
        <v>25431</v>
      </c>
      <c r="F50">
        <v>0</v>
      </c>
      <c r="G50">
        <v>0</v>
      </c>
      <c r="H50">
        <v>963</v>
      </c>
      <c r="I50">
        <v>0</v>
      </c>
      <c r="J50">
        <v>0</v>
      </c>
      <c r="K50">
        <v>0</v>
      </c>
      <c r="L50">
        <v>0</v>
      </c>
      <c r="M50">
        <v>0</v>
      </c>
      <c r="N50">
        <v>0</v>
      </c>
      <c r="O50">
        <v>0</v>
      </c>
    </row>
    <row r="51" spans="1:15" ht="12.75">
      <c r="A51" s="2" t="s">
        <v>410</v>
      </c>
      <c r="B51">
        <v>0</v>
      </c>
      <c r="C51">
        <v>0</v>
      </c>
      <c r="D51">
        <v>0</v>
      </c>
      <c r="E51">
        <v>16683</v>
      </c>
      <c r="F51">
        <v>0</v>
      </c>
      <c r="G51">
        <v>0</v>
      </c>
      <c r="H51">
        <v>1023</v>
      </c>
      <c r="I51">
        <v>0</v>
      </c>
      <c r="J51">
        <v>0</v>
      </c>
      <c r="K51">
        <v>0</v>
      </c>
      <c r="L51">
        <v>0</v>
      </c>
      <c r="M51">
        <v>0</v>
      </c>
      <c r="N51">
        <v>0</v>
      </c>
      <c r="O51">
        <v>0</v>
      </c>
    </row>
    <row r="52" spans="1:15" ht="12.75">
      <c r="A52" s="2" t="s">
        <v>411</v>
      </c>
      <c r="B52">
        <v>0</v>
      </c>
      <c r="C52">
        <v>0</v>
      </c>
      <c r="D52">
        <v>0</v>
      </c>
      <c r="E52">
        <v>29817</v>
      </c>
      <c r="F52">
        <v>0</v>
      </c>
      <c r="G52">
        <v>0</v>
      </c>
      <c r="H52">
        <v>2088</v>
      </c>
      <c r="I52">
        <v>0</v>
      </c>
      <c r="J52">
        <v>0</v>
      </c>
      <c r="K52">
        <v>0</v>
      </c>
      <c r="L52">
        <v>0</v>
      </c>
      <c r="M52">
        <v>0</v>
      </c>
      <c r="N52">
        <v>0</v>
      </c>
      <c r="O52">
        <v>0</v>
      </c>
    </row>
    <row r="53" spans="1:15" ht="12.75">
      <c r="A53" s="2" t="s">
        <v>412</v>
      </c>
      <c r="B53">
        <v>0</v>
      </c>
      <c r="C53">
        <v>0</v>
      </c>
      <c r="D53">
        <v>0</v>
      </c>
      <c r="E53">
        <v>22629</v>
      </c>
      <c r="F53">
        <v>0</v>
      </c>
      <c r="G53">
        <v>3305</v>
      </c>
      <c r="H53">
        <v>216</v>
      </c>
      <c r="I53">
        <v>12462</v>
      </c>
      <c r="J53">
        <v>0</v>
      </c>
      <c r="K53">
        <v>0</v>
      </c>
      <c r="L53">
        <v>0</v>
      </c>
      <c r="M53">
        <v>0</v>
      </c>
      <c r="N53">
        <v>0</v>
      </c>
      <c r="O53">
        <v>0</v>
      </c>
    </row>
    <row r="54" spans="1:15" ht="12.75">
      <c r="A54" s="2" t="s">
        <v>413</v>
      </c>
      <c r="B54">
        <v>0</v>
      </c>
      <c r="C54">
        <v>0</v>
      </c>
      <c r="D54">
        <v>0</v>
      </c>
      <c r="E54">
        <v>31655</v>
      </c>
      <c r="F54">
        <v>0</v>
      </c>
      <c r="G54">
        <v>0</v>
      </c>
      <c r="H54">
        <v>913</v>
      </c>
      <c r="I54">
        <v>15328</v>
      </c>
      <c r="J54">
        <v>0</v>
      </c>
      <c r="K54">
        <v>0</v>
      </c>
      <c r="L54">
        <v>0</v>
      </c>
      <c r="M54">
        <v>0</v>
      </c>
      <c r="N54">
        <v>0</v>
      </c>
      <c r="O54">
        <v>0</v>
      </c>
    </row>
    <row r="55" spans="1:15" ht="12.75">
      <c r="A55" s="2" t="s">
        <v>414</v>
      </c>
      <c r="B55">
        <v>0</v>
      </c>
      <c r="C55">
        <v>0</v>
      </c>
      <c r="D55">
        <v>0</v>
      </c>
      <c r="E55">
        <v>116319</v>
      </c>
      <c r="F55">
        <v>0</v>
      </c>
      <c r="G55">
        <v>0</v>
      </c>
      <c r="H55">
        <v>4582</v>
      </c>
      <c r="I55">
        <v>0</v>
      </c>
      <c r="J55">
        <v>0</v>
      </c>
      <c r="K55">
        <v>0</v>
      </c>
      <c r="L55">
        <v>0</v>
      </c>
      <c r="M55">
        <v>0</v>
      </c>
      <c r="N55">
        <v>0</v>
      </c>
      <c r="O55">
        <v>0</v>
      </c>
    </row>
    <row r="56" spans="1:15" ht="12.75">
      <c r="A56" s="2" t="s">
        <v>415</v>
      </c>
      <c r="B56">
        <v>0</v>
      </c>
      <c r="C56">
        <v>0</v>
      </c>
      <c r="D56">
        <v>0</v>
      </c>
      <c r="E56">
        <v>4114</v>
      </c>
      <c r="F56">
        <v>0</v>
      </c>
      <c r="G56">
        <v>0</v>
      </c>
      <c r="H56">
        <v>540</v>
      </c>
      <c r="I56">
        <v>0</v>
      </c>
      <c r="J56">
        <v>0</v>
      </c>
      <c r="K56">
        <v>0</v>
      </c>
      <c r="L56">
        <v>0</v>
      </c>
      <c r="M56">
        <v>0</v>
      </c>
      <c r="N56">
        <v>0</v>
      </c>
      <c r="O56">
        <v>0</v>
      </c>
    </row>
    <row r="57" spans="1:15" ht="12.75">
      <c r="A57" s="2" t="s">
        <v>416</v>
      </c>
      <c r="B57">
        <v>0</v>
      </c>
      <c r="C57">
        <v>0</v>
      </c>
      <c r="D57">
        <v>0</v>
      </c>
      <c r="E57">
        <v>38594</v>
      </c>
      <c r="F57">
        <v>0</v>
      </c>
      <c r="G57">
        <v>0</v>
      </c>
      <c r="H57">
        <v>2969</v>
      </c>
      <c r="I57">
        <v>0</v>
      </c>
      <c r="J57">
        <v>0</v>
      </c>
      <c r="K57">
        <v>0</v>
      </c>
      <c r="L57">
        <v>0</v>
      </c>
      <c r="M57">
        <v>0</v>
      </c>
      <c r="N57">
        <v>0</v>
      </c>
      <c r="O57">
        <v>0</v>
      </c>
    </row>
    <row r="58" spans="1:15" ht="12.75">
      <c r="A58" s="2" t="s">
        <v>435</v>
      </c>
      <c r="B58" s="2">
        <f aca="true" t="shared" si="1" ref="B58:O58">SUM(B37:B57)</f>
        <v>0</v>
      </c>
      <c r="C58" s="2">
        <f t="shared" si="1"/>
        <v>6710</v>
      </c>
      <c r="D58" s="2">
        <f t="shared" si="1"/>
        <v>187618</v>
      </c>
      <c r="E58" s="2">
        <f t="shared" si="1"/>
        <v>1413656</v>
      </c>
      <c r="F58" s="2">
        <f t="shared" si="1"/>
        <v>0</v>
      </c>
      <c r="G58" s="2">
        <f t="shared" si="1"/>
        <v>3305</v>
      </c>
      <c r="H58" s="2">
        <f t="shared" si="1"/>
        <v>42018</v>
      </c>
      <c r="I58" s="2">
        <f t="shared" si="1"/>
        <v>140077</v>
      </c>
      <c r="J58" s="2">
        <f t="shared" si="1"/>
        <v>3099</v>
      </c>
      <c r="K58" s="2">
        <f t="shared" si="1"/>
        <v>0</v>
      </c>
      <c r="L58" s="2">
        <f t="shared" si="1"/>
        <v>0</v>
      </c>
      <c r="M58" s="2">
        <f t="shared" si="1"/>
        <v>0</v>
      </c>
      <c r="N58" s="2">
        <f t="shared" si="1"/>
        <v>8051</v>
      </c>
      <c r="O58" s="2">
        <f t="shared" si="1"/>
        <v>0</v>
      </c>
    </row>
    <row r="61" ht="12.75">
      <c r="A61" s="2" t="s">
        <v>601</v>
      </c>
    </row>
    <row r="62" spans="1:5" ht="12.75">
      <c r="A62" s="2" t="s">
        <v>602</v>
      </c>
      <c r="B62" s="2" t="s">
        <v>603</v>
      </c>
      <c r="C62" s="2" t="s">
        <v>604</v>
      </c>
      <c r="D62" s="2" t="s">
        <v>605</v>
      </c>
      <c r="E62" s="2" t="s">
        <v>435</v>
      </c>
    </row>
    <row r="63" spans="1:5" ht="12.75">
      <c r="A63" s="2" t="s">
        <v>392</v>
      </c>
      <c r="B63" s="2">
        <f>7500</f>
        <v>7500</v>
      </c>
      <c r="C63" s="2">
        <f>0</f>
        <v>0</v>
      </c>
      <c r="D63" s="2">
        <f>0</f>
        <v>0</v>
      </c>
      <c r="E63" s="2">
        <f>SUM(B7:M7)</f>
        <v>7500</v>
      </c>
    </row>
    <row r="64" spans="1:5" ht="12.75">
      <c r="A64" s="2" t="s">
        <v>393</v>
      </c>
      <c r="B64" s="2">
        <f>71565</f>
        <v>71565</v>
      </c>
      <c r="C64" s="2">
        <f>2896</f>
        <v>2896</v>
      </c>
      <c r="D64" s="2">
        <f>0</f>
        <v>0</v>
      </c>
      <c r="E64" s="2">
        <f>SUM(B8:M8,SUM(B37:O37))</f>
        <v>74461</v>
      </c>
    </row>
    <row r="65" spans="1:5" ht="12.75">
      <c r="A65" s="2" t="s">
        <v>394</v>
      </c>
      <c r="B65" s="2">
        <f>102615</f>
        <v>102615</v>
      </c>
      <c r="C65" s="2">
        <f>0</f>
        <v>0</v>
      </c>
      <c r="D65" s="2">
        <f>0</f>
        <v>0</v>
      </c>
      <c r="E65" s="2">
        <f>SUM(B9:M9)</f>
        <v>102615</v>
      </c>
    </row>
    <row r="66" spans="1:5" ht="12.75">
      <c r="A66" s="2" t="s">
        <v>395</v>
      </c>
      <c r="B66" s="2">
        <f>148723</f>
        <v>148723</v>
      </c>
      <c r="C66" s="2">
        <f>3388</f>
        <v>3388</v>
      </c>
      <c r="D66" s="2">
        <f>0</f>
        <v>0</v>
      </c>
      <c r="E66" s="2">
        <f>SUM(B10:M10,SUM(B38:O38))</f>
        <v>152111</v>
      </c>
    </row>
    <row r="67" spans="1:5" ht="12.75">
      <c r="A67" s="2" t="s">
        <v>396</v>
      </c>
      <c r="B67" s="2">
        <f>166921</f>
        <v>166921</v>
      </c>
      <c r="C67" s="2">
        <f>7685</f>
        <v>7685</v>
      </c>
      <c r="D67" s="2">
        <f>0</f>
        <v>0</v>
      </c>
      <c r="E67" s="2">
        <f>SUM(B11:M11,SUM(B39:O39))</f>
        <v>174606</v>
      </c>
    </row>
    <row r="68" spans="1:5" ht="12.75">
      <c r="A68" s="2" t="s">
        <v>397</v>
      </c>
      <c r="B68" s="2">
        <f>42911</f>
        <v>42911</v>
      </c>
      <c r="C68" s="2">
        <f>3787</f>
        <v>3787</v>
      </c>
      <c r="D68" s="2">
        <f>0</f>
        <v>0</v>
      </c>
      <c r="E68" s="2">
        <f>SUM(B12:M12,SUM(B40:O40))</f>
        <v>46698</v>
      </c>
    </row>
    <row r="69" spans="1:5" ht="12.75">
      <c r="A69" s="2" t="s">
        <v>398</v>
      </c>
      <c r="B69" s="2">
        <f>18387</f>
        <v>18387</v>
      </c>
      <c r="C69" s="2">
        <f>0</f>
        <v>0</v>
      </c>
      <c r="D69" s="2">
        <f>0</f>
        <v>0</v>
      </c>
      <c r="E69" s="2">
        <f>SUM(B13:M13)</f>
        <v>18387</v>
      </c>
    </row>
    <row r="70" spans="1:5" ht="12.75">
      <c r="A70" s="2" t="s">
        <v>399</v>
      </c>
      <c r="B70" s="2">
        <f>101729</f>
        <v>101729</v>
      </c>
      <c r="C70" s="2">
        <f>1239</f>
        <v>1239</v>
      </c>
      <c r="D70" s="2">
        <f>0</f>
        <v>0</v>
      </c>
      <c r="E70" s="2">
        <f aca="true" t="shared" si="2" ref="E70:E75">SUM(B14:M14,SUM(B41:O41))</f>
        <v>102968</v>
      </c>
    </row>
    <row r="71" spans="1:5" ht="12.75">
      <c r="A71" s="2" t="s">
        <v>400</v>
      </c>
      <c r="B71" s="2">
        <f>2906</f>
        <v>2906</v>
      </c>
      <c r="C71" s="2">
        <f>93149</f>
        <v>93149</v>
      </c>
      <c r="D71" s="2">
        <f>0</f>
        <v>0</v>
      </c>
      <c r="E71" s="2">
        <f t="shared" si="2"/>
        <v>96055</v>
      </c>
    </row>
    <row r="72" spans="1:5" ht="12.75">
      <c r="A72" s="2" t="s">
        <v>401</v>
      </c>
      <c r="B72" s="2">
        <f>1369</f>
        <v>1369</v>
      </c>
      <c r="C72" s="2">
        <f>64256</f>
        <v>64256</v>
      </c>
      <c r="D72" s="2">
        <f>0</f>
        <v>0</v>
      </c>
      <c r="E72" s="2">
        <f t="shared" si="2"/>
        <v>65625</v>
      </c>
    </row>
    <row r="73" spans="1:5" ht="12.75">
      <c r="A73" s="2" t="s">
        <v>402</v>
      </c>
      <c r="B73" s="2">
        <f>9559</f>
        <v>9559</v>
      </c>
      <c r="C73" s="2">
        <f>331193</f>
        <v>331193</v>
      </c>
      <c r="D73" s="2">
        <f>0</f>
        <v>0</v>
      </c>
      <c r="E73" s="2">
        <f t="shared" si="2"/>
        <v>340752</v>
      </c>
    </row>
    <row r="74" spans="1:5" ht="12.75">
      <c r="A74" s="2" t="s">
        <v>403</v>
      </c>
      <c r="B74" s="2">
        <f>87594</f>
        <v>87594</v>
      </c>
      <c r="C74" s="2">
        <f>6801</f>
        <v>6801</v>
      </c>
      <c r="D74" s="2">
        <f>0</f>
        <v>0</v>
      </c>
      <c r="E74" s="2">
        <f t="shared" si="2"/>
        <v>94395</v>
      </c>
    </row>
    <row r="75" spans="1:5" ht="12.75">
      <c r="A75" s="2" t="s">
        <v>404</v>
      </c>
      <c r="B75" s="2">
        <f>244797</f>
        <v>244797</v>
      </c>
      <c r="C75" s="2">
        <f>15206</f>
        <v>15206</v>
      </c>
      <c r="D75" s="2">
        <f>0</f>
        <v>0</v>
      </c>
      <c r="E75" s="2">
        <f t="shared" si="2"/>
        <v>260003</v>
      </c>
    </row>
    <row r="76" spans="1:5" ht="12.75">
      <c r="A76" s="2" t="s">
        <v>405</v>
      </c>
      <c r="B76" s="2">
        <f>64440</f>
        <v>64440</v>
      </c>
      <c r="C76" s="2">
        <f>0</f>
        <v>0</v>
      </c>
      <c r="D76" s="2">
        <f>0</f>
        <v>0</v>
      </c>
      <c r="E76" s="2">
        <f>SUM(B20:M20)</f>
        <v>64440</v>
      </c>
    </row>
    <row r="77" spans="1:5" ht="12.75">
      <c r="A77" s="2" t="s">
        <v>406</v>
      </c>
      <c r="B77" s="2">
        <f>6757</f>
        <v>6757</v>
      </c>
      <c r="C77" s="2">
        <f>173820</f>
        <v>173820</v>
      </c>
      <c r="D77" s="2">
        <f>0</f>
        <v>0</v>
      </c>
      <c r="E77" s="2">
        <f aca="true" t="shared" si="3" ref="E77:E82">SUM(B21:M21,SUM(B47:O47))</f>
        <v>180577</v>
      </c>
    </row>
    <row r="78" spans="1:5" ht="12.75">
      <c r="A78" s="2" t="s">
        <v>407</v>
      </c>
      <c r="B78" s="2">
        <f>28734</f>
        <v>28734</v>
      </c>
      <c r="C78" s="2">
        <f>628903</f>
        <v>628903</v>
      </c>
      <c r="D78" s="2">
        <f>0</f>
        <v>0</v>
      </c>
      <c r="E78" s="2">
        <f t="shared" si="3"/>
        <v>657637</v>
      </c>
    </row>
    <row r="79" spans="1:5" ht="12.75">
      <c r="A79" s="2" t="s">
        <v>408</v>
      </c>
      <c r="B79" s="2">
        <f>3798</f>
        <v>3798</v>
      </c>
      <c r="C79" s="2">
        <f>142580</f>
        <v>142580</v>
      </c>
      <c r="D79" s="2">
        <f>0</f>
        <v>0</v>
      </c>
      <c r="E79" s="2">
        <f t="shared" si="3"/>
        <v>146378</v>
      </c>
    </row>
    <row r="80" spans="1:5" ht="12.75">
      <c r="A80" s="2" t="s">
        <v>409</v>
      </c>
      <c r="B80" s="2">
        <f>800</f>
        <v>800</v>
      </c>
      <c r="C80" s="2">
        <f>26394</f>
        <v>26394</v>
      </c>
      <c r="D80" s="2">
        <f>0</f>
        <v>0</v>
      </c>
      <c r="E80" s="2">
        <f t="shared" si="3"/>
        <v>27194</v>
      </c>
    </row>
    <row r="81" spans="1:5" ht="12.75">
      <c r="A81" s="2" t="s">
        <v>410</v>
      </c>
      <c r="B81" s="2">
        <f>511</f>
        <v>511</v>
      </c>
      <c r="C81" s="2">
        <f>17706</f>
        <v>17706</v>
      </c>
      <c r="D81" s="2">
        <f>0</f>
        <v>0</v>
      </c>
      <c r="E81" s="2">
        <f t="shared" si="3"/>
        <v>18217</v>
      </c>
    </row>
    <row r="82" spans="1:5" ht="12.75">
      <c r="A82" s="2" t="s">
        <v>411</v>
      </c>
      <c r="B82" s="2">
        <f>950</f>
        <v>950</v>
      </c>
      <c r="C82" s="2">
        <f>31905</f>
        <v>31905</v>
      </c>
      <c r="D82" s="2">
        <f>0</f>
        <v>0</v>
      </c>
      <c r="E82" s="2">
        <f t="shared" si="3"/>
        <v>32855</v>
      </c>
    </row>
    <row r="83" spans="1:5" ht="12.75">
      <c r="A83" s="2" t="s">
        <v>559</v>
      </c>
      <c r="B83" s="2">
        <f>42723</f>
        <v>42723</v>
      </c>
      <c r="C83" s="2">
        <f>0</f>
        <v>0</v>
      </c>
      <c r="D83" s="2">
        <f>0</f>
        <v>0</v>
      </c>
      <c r="E83" s="2">
        <f>SUM(B27:M27)</f>
        <v>42723</v>
      </c>
    </row>
    <row r="84" spans="1:5" ht="12.75">
      <c r="A84" s="2" t="s">
        <v>412</v>
      </c>
      <c r="B84" s="2">
        <f>4754</f>
        <v>4754</v>
      </c>
      <c r="C84" s="2">
        <f>38612</f>
        <v>38612</v>
      </c>
      <c r="D84" s="2">
        <f>0</f>
        <v>0</v>
      </c>
      <c r="E84" s="2">
        <f>SUM(B28:M28,SUM(B53:O53))</f>
        <v>43366</v>
      </c>
    </row>
    <row r="85" spans="1:5" ht="12.75">
      <c r="A85" s="2" t="s">
        <v>413</v>
      </c>
      <c r="B85" s="2">
        <f>1026</f>
        <v>1026</v>
      </c>
      <c r="C85" s="2">
        <f>47896</f>
        <v>47896</v>
      </c>
      <c r="D85" s="2">
        <f>0</f>
        <v>0</v>
      </c>
      <c r="E85" s="2">
        <f>SUM(B29:M29,SUM(B54:O54))</f>
        <v>48922</v>
      </c>
    </row>
    <row r="86" spans="1:5" ht="12.75">
      <c r="A86" s="2" t="s">
        <v>414</v>
      </c>
      <c r="B86" s="2">
        <f>3942</f>
        <v>3942</v>
      </c>
      <c r="C86" s="2">
        <f>120901</f>
        <v>120901</v>
      </c>
      <c r="D86" s="2">
        <f>0</f>
        <v>0</v>
      </c>
      <c r="E86" s="2">
        <f>SUM(B30:M30,SUM(B55:O55))</f>
        <v>124843</v>
      </c>
    </row>
    <row r="87" spans="1:5" ht="12.75">
      <c r="A87" s="2" t="s">
        <v>415</v>
      </c>
      <c r="B87" s="2">
        <f>1051</f>
        <v>1051</v>
      </c>
      <c r="C87" s="2">
        <f>4654</f>
        <v>4654</v>
      </c>
      <c r="D87" s="2">
        <f>0</f>
        <v>0</v>
      </c>
      <c r="E87" s="2">
        <f>SUM(B31:M31,SUM(B56:O56))</f>
        <v>5705</v>
      </c>
    </row>
    <row r="88" spans="1:5" ht="12.75">
      <c r="A88" s="2" t="s">
        <v>416</v>
      </c>
      <c r="B88" s="2">
        <f>1482</f>
        <v>1482</v>
      </c>
      <c r="C88" s="2">
        <f>41563</f>
        <v>41563</v>
      </c>
      <c r="D88" s="2">
        <f>0</f>
        <v>0</v>
      </c>
      <c r="E88" s="2">
        <f>SUM(B32:M32,SUM(B57:O57))</f>
        <v>43045</v>
      </c>
    </row>
    <row r="89" spans="4:5" ht="12.75">
      <c r="D89" s="2" t="s">
        <v>435</v>
      </c>
      <c r="E89" s="2">
        <f>SUM(E63:E88)</f>
        <v>2972078</v>
      </c>
    </row>
  </sheetData>
  <sheetProtection/>
  <printOptions/>
  <pageMargins left="0.75" right="0.75" top="1" bottom="1" header="0.5" footer="0.5"/>
  <pageSetup fitToHeight="0" fitToWidth="0" horizontalDpi="300" verticalDpi="300" orientation="portrait" paperSize="9"/>
</worksheet>
</file>

<file path=xl/worksheets/sheet28.xml><?xml version="1.0" encoding="utf-8"?>
<worksheet xmlns="http://schemas.openxmlformats.org/spreadsheetml/2006/main" xmlns:r="http://schemas.openxmlformats.org/officeDocument/2006/relationships">
  <dimension ref="A1:B41"/>
  <sheetViews>
    <sheetView zoomScalePageLayoutView="0" workbookViewId="0" topLeftCell="A1">
      <selection activeCell="A1" sqref="A1"/>
    </sheetView>
  </sheetViews>
  <sheetFormatPr defaultColWidth="9.140625" defaultRowHeight="12.75"/>
  <sheetData>
    <row r="1" ht="18">
      <c r="A1" s="1" t="s">
        <v>606</v>
      </c>
    </row>
    <row r="5" ht="12.75">
      <c r="A5" s="2" t="s">
        <v>607</v>
      </c>
    </row>
    <row r="6" spans="1:2" ht="12.75">
      <c r="A6" s="2" t="s">
        <v>608</v>
      </c>
      <c r="B6" s="2" t="s">
        <v>571</v>
      </c>
    </row>
    <row r="7" spans="1:2" ht="12.75">
      <c r="A7" t="s">
        <v>609</v>
      </c>
      <c r="B7" s="4">
        <v>48823</v>
      </c>
    </row>
    <row r="8" spans="1:2" ht="12.75">
      <c r="A8" t="s">
        <v>610</v>
      </c>
      <c r="B8" s="4">
        <v>0</v>
      </c>
    </row>
    <row r="9" spans="1:2" ht="12.75">
      <c r="A9" t="s">
        <v>611</v>
      </c>
      <c r="B9" s="4">
        <v>57938</v>
      </c>
    </row>
    <row r="10" spans="1:2" ht="12.75">
      <c r="A10" t="s">
        <v>612</v>
      </c>
      <c r="B10" s="4">
        <v>25320</v>
      </c>
    </row>
    <row r="11" spans="1:2" ht="12.75">
      <c r="A11" t="s">
        <v>613</v>
      </c>
      <c r="B11" s="4">
        <v>0</v>
      </c>
    </row>
    <row r="12" spans="1:2" ht="12.75">
      <c r="A12" t="s">
        <v>614</v>
      </c>
      <c r="B12" s="4">
        <v>0</v>
      </c>
    </row>
    <row r="13" spans="1:2" ht="12.75">
      <c r="A13" t="s">
        <v>615</v>
      </c>
      <c r="B13" s="4">
        <v>8096</v>
      </c>
    </row>
    <row r="14" spans="1:2" ht="12.75">
      <c r="A14" t="s">
        <v>616</v>
      </c>
      <c r="B14" s="4">
        <v>57366</v>
      </c>
    </row>
    <row r="15" spans="1:2" ht="12.75">
      <c r="A15" t="s">
        <v>617</v>
      </c>
      <c r="B15" s="4">
        <v>0</v>
      </c>
    </row>
    <row r="16" spans="1:2" ht="12.75">
      <c r="A16" t="s">
        <v>618</v>
      </c>
      <c r="B16" s="4">
        <v>0</v>
      </c>
    </row>
    <row r="17" spans="1:2" ht="12.75">
      <c r="A17" t="s">
        <v>619</v>
      </c>
      <c r="B17" s="4">
        <v>18287</v>
      </c>
    </row>
    <row r="18" spans="1:2" ht="12.75">
      <c r="A18" t="s">
        <v>620</v>
      </c>
      <c r="B18" s="4">
        <v>54674</v>
      </c>
    </row>
    <row r="19" spans="1:2" ht="12.75">
      <c r="A19" t="s">
        <v>621</v>
      </c>
      <c r="B19" s="4">
        <v>128543</v>
      </c>
    </row>
    <row r="20" spans="1:2" ht="12.75">
      <c r="A20" t="s">
        <v>622</v>
      </c>
      <c r="B20" s="4">
        <v>0</v>
      </c>
    </row>
    <row r="21" spans="1:2" ht="12.75">
      <c r="A21" t="s">
        <v>623</v>
      </c>
      <c r="B21" s="4">
        <v>9735</v>
      </c>
    </row>
    <row r="22" spans="1:2" ht="12.75">
      <c r="A22" t="s">
        <v>624</v>
      </c>
      <c r="B22" s="4">
        <v>8881</v>
      </c>
    </row>
    <row r="23" spans="1:2" ht="12.75">
      <c r="A23" t="s">
        <v>625</v>
      </c>
      <c r="B23" s="4">
        <v>3153013</v>
      </c>
    </row>
    <row r="24" spans="1:2" ht="12.75">
      <c r="A24" t="s">
        <v>626</v>
      </c>
      <c r="B24" s="4">
        <v>0</v>
      </c>
    </row>
    <row r="25" spans="1:2" ht="12.75">
      <c r="A25" t="s">
        <v>627</v>
      </c>
      <c r="B25" s="4">
        <v>961557</v>
      </c>
    </row>
    <row r="26" spans="1:2" ht="12.75">
      <c r="A26" t="s">
        <v>628</v>
      </c>
      <c r="B26" s="4">
        <v>711822</v>
      </c>
    </row>
    <row r="27" spans="1:2" ht="12.75">
      <c r="A27" t="s">
        <v>629</v>
      </c>
      <c r="B27" s="4">
        <v>0</v>
      </c>
    </row>
    <row r="28" spans="1:2" ht="12.75">
      <c r="A28" t="s">
        <v>630</v>
      </c>
      <c r="B28" s="4">
        <v>8960</v>
      </c>
    </row>
    <row r="29" spans="1:2" ht="12.75">
      <c r="A29" t="s">
        <v>631</v>
      </c>
      <c r="B29" s="4">
        <v>0</v>
      </c>
    </row>
    <row r="30" spans="1:2" ht="12.75">
      <c r="A30" t="s">
        <v>632</v>
      </c>
      <c r="B30" s="4">
        <v>0</v>
      </c>
    </row>
    <row r="31" spans="1:2" ht="12.75">
      <c r="A31" t="s">
        <v>633</v>
      </c>
      <c r="B31" s="4">
        <v>164071</v>
      </c>
    </row>
    <row r="32" spans="1:2" ht="12.75">
      <c r="A32" t="s">
        <v>634</v>
      </c>
      <c r="B32" s="4">
        <v>164377</v>
      </c>
    </row>
    <row r="33" spans="1:2" ht="12.75">
      <c r="A33" t="s">
        <v>635</v>
      </c>
      <c r="B33" s="4">
        <v>194508</v>
      </c>
    </row>
    <row r="34" spans="1:2" ht="12.75">
      <c r="A34" t="s">
        <v>636</v>
      </c>
      <c r="B34" s="4">
        <v>257149</v>
      </c>
    </row>
    <row r="35" spans="1:2" ht="12.75">
      <c r="A35" t="s">
        <v>637</v>
      </c>
      <c r="B35" s="4">
        <v>0</v>
      </c>
    </row>
    <row r="36" spans="1:2" ht="12.75">
      <c r="A36" t="s">
        <v>638</v>
      </c>
      <c r="B36" s="4">
        <v>0</v>
      </c>
    </row>
    <row r="37" spans="1:2" ht="12.75">
      <c r="A37" t="s">
        <v>639</v>
      </c>
      <c r="B37" s="4">
        <v>0</v>
      </c>
    </row>
    <row r="39" spans="1:2" ht="12.75">
      <c r="A39" s="2" t="s">
        <v>387</v>
      </c>
      <c r="B39" s="6">
        <v>4987208</v>
      </c>
    </row>
    <row r="40" spans="1:2" ht="12.75">
      <c r="A40" t="s">
        <v>640</v>
      </c>
      <c r="B40" s="4" t="s">
        <v>641</v>
      </c>
    </row>
    <row r="41" spans="1:2" ht="12.75">
      <c r="A41" t="s">
        <v>642</v>
      </c>
      <c r="B41" s="4" t="s">
        <v>643</v>
      </c>
    </row>
  </sheetData>
  <sheetProtection/>
  <printOptions/>
  <pageMargins left="0.75" right="0.75" top="1" bottom="1" header="0.5" footer="0.5"/>
  <pageSetup fitToHeight="0" fitToWidth="0" horizontalDpi="300" verticalDpi="300" orientation="portrait" paperSize="9"/>
</worksheet>
</file>

<file path=xl/worksheets/sheet29.xml><?xml version="1.0" encoding="utf-8"?>
<worksheet xmlns="http://schemas.openxmlformats.org/spreadsheetml/2006/main" xmlns:r="http://schemas.openxmlformats.org/officeDocument/2006/relationships">
  <dimension ref="A1:C47"/>
  <sheetViews>
    <sheetView zoomScalePageLayoutView="0" workbookViewId="0" topLeftCell="A1">
      <selection activeCell="A1" sqref="A1"/>
    </sheetView>
  </sheetViews>
  <sheetFormatPr defaultColWidth="9.140625" defaultRowHeight="12.75"/>
  <sheetData>
    <row r="1" ht="18">
      <c r="A1" s="1" t="s">
        <v>644</v>
      </c>
    </row>
    <row r="5" ht="12.75">
      <c r="A5" s="2" t="s">
        <v>645</v>
      </c>
    </row>
    <row r="6" spans="1:2" ht="12.75">
      <c r="A6" s="2" t="s">
        <v>608</v>
      </c>
      <c r="B6" s="2" t="s">
        <v>646</v>
      </c>
    </row>
    <row r="7" spans="2:3" ht="12.75">
      <c r="B7" t="s">
        <v>647</v>
      </c>
      <c r="C7" t="s">
        <v>648</v>
      </c>
    </row>
    <row r="8" spans="1:3" ht="15">
      <c r="A8" s="9" t="s">
        <v>649</v>
      </c>
      <c r="B8" s="9" t="s">
        <v>11</v>
      </c>
      <c r="C8" s="9" t="s">
        <v>11</v>
      </c>
    </row>
    <row r="9" spans="1:3" ht="12.75">
      <c r="A9" s="2" t="s">
        <v>650</v>
      </c>
      <c r="B9" s="2" t="s">
        <v>11</v>
      </c>
      <c r="C9" s="2" t="s">
        <v>11</v>
      </c>
    </row>
    <row r="10" spans="1:3" ht="12.75">
      <c r="A10" t="s">
        <v>651</v>
      </c>
      <c r="B10" s="4">
        <v>650887</v>
      </c>
      <c r="C10" s="4">
        <v>0</v>
      </c>
    </row>
    <row r="11" spans="1:3" ht="12.75">
      <c r="A11" t="s">
        <v>652</v>
      </c>
      <c r="B11" s="4">
        <v>27755</v>
      </c>
      <c r="C11" s="4">
        <v>0</v>
      </c>
    </row>
    <row r="12" spans="1:3" ht="12.75">
      <c r="A12" t="s">
        <v>653</v>
      </c>
      <c r="B12" s="4">
        <v>19337</v>
      </c>
      <c r="C12" s="4">
        <v>0</v>
      </c>
    </row>
    <row r="13" spans="1:3" ht="12.75">
      <c r="A13" t="s">
        <v>654</v>
      </c>
      <c r="B13" s="4" t="s">
        <v>655</v>
      </c>
      <c r="C13" s="4" t="s">
        <v>185</v>
      </c>
    </row>
    <row r="14" spans="1:3" ht="12.75">
      <c r="A14" s="2" t="s">
        <v>656</v>
      </c>
      <c r="B14" s="2" t="s">
        <v>11</v>
      </c>
      <c r="C14" s="2" t="s">
        <v>11</v>
      </c>
    </row>
    <row r="15" spans="1:3" ht="12.75">
      <c r="A15" t="s">
        <v>657</v>
      </c>
      <c r="B15" s="4">
        <v>-20361</v>
      </c>
      <c r="C15" s="4">
        <v>0</v>
      </c>
    </row>
    <row r="16" spans="1:3" ht="12.75">
      <c r="A16" t="s">
        <v>658</v>
      </c>
      <c r="B16" s="4" t="s">
        <v>659</v>
      </c>
      <c r="C16" s="4" t="s">
        <v>185</v>
      </c>
    </row>
    <row r="17" spans="1:3" ht="12.75">
      <c r="A17" t="s">
        <v>660</v>
      </c>
      <c r="B17" s="4" t="s">
        <v>661</v>
      </c>
      <c r="C17" s="4" t="s">
        <v>185</v>
      </c>
    </row>
    <row r="18" spans="1:3" ht="15">
      <c r="A18" s="9" t="s">
        <v>662</v>
      </c>
      <c r="B18" s="9" t="s">
        <v>11</v>
      </c>
      <c r="C18" s="9" t="s">
        <v>11</v>
      </c>
    </row>
    <row r="19" spans="1:3" ht="12.75">
      <c r="A19" s="2" t="s">
        <v>650</v>
      </c>
      <c r="B19" s="2" t="s">
        <v>11</v>
      </c>
      <c r="C19" s="2" t="s">
        <v>11</v>
      </c>
    </row>
    <row r="20" spans="1:3" ht="12.75">
      <c r="A20" t="s">
        <v>663</v>
      </c>
      <c r="B20" s="4">
        <v>1973270</v>
      </c>
      <c r="C20" s="4">
        <v>0</v>
      </c>
    </row>
    <row r="21" spans="1:3" ht="12.75">
      <c r="A21" t="s">
        <v>664</v>
      </c>
      <c r="B21" s="4">
        <v>34346</v>
      </c>
      <c r="C21" s="4">
        <v>0</v>
      </c>
    </row>
    <row r="22" spans="1:3" ht="12.75">
      <c r="A22" t="s">
        <v>665</v>
      </c>
      <c r="B22" s="4" t="s">
        <v>666</v>
      </c>
      <c r="C22" s="4" t="s">
        <v>185</v>
      </c>
    </row>
    <row r="23" spans="1:3" ht="12.75">
      <c r="A23" s="2" t="s">
        <v>667</v>
      </c>
      <c r="B23" s="2" t="s">
        <v>11</v>
      </c>
      <c r="C23" s="2" t="s">
        <v>11</v>
      </c>
    </row>
    <row r="24" spans="1:3" ht="12.75">
      <c r="A24" t="s">
        <v>668</v>
      </c>
      <c r="B24" s="4">
        <v>88750</v>
      </c>
      <c r="C24" s="4">
        <v>0</v>
      </c>
    </row>
    <row r="25" spans="1:3" ht="12.75">
      <c r="A25" t="s">
        <v>669</v>
      </c>
      <c r="B25" s="4">
        <v>1281</v>
      </c>
      <c r="C25" s="4">
        <v>0</v>
      </c>
    </row>
    <row r="26" spans="1:3" ht="12.75">
      <c r="A26" t="s">
        <v>670</v>
      </c>
      <c r="B26" s="4">
        <v>55472</v>
      </c>
      <c r="C26" s="4">
        <v>0</v>
      </c>
    </row>
    <row r="27" spans="1:3" ht="12.75">
      <c r="A27" t="s">
        <v>671</v>
      </c>
      <c r="B27" s="4">
        <v>2845</v>
      </c>
      <c r="C27" s="4">
        <v>0</v>
      </c>
    </row>
    <row r="28" spans="1:3" ht="12.75">
      <c r="A28" t="s">
        <v>672</v>
      </c>
      <c r="B28" s="4">
        <v>16703</v>
      </c>
      <c r="C28" s="4">
        <v>0</v>
      </c>
    </row>
    <row r="29" spans="1:3" ht="12.75">
      <c r="A29" t="s">
        <v>673</v>
      </c>
      <c r="B29" s="4">
        <v>87068</v>
      </c>
      <c r="C29" s="4">
        <v>0</v>
      </c>
    </row>
    <row r="30" spans="1:3" ht="12.75">
      <c r="A30" t="s">
        <v>674</v>
      </c>
      <c r="B30" s="4" t="s">
        <v>675</v>
      </c>
      <c r="C30" s="4" t="s">
        <v>185</v>
      </c>
    </row>
    <row r="31" spans="1:3" ht="12.75">
      <c r="A31" t="s">
        <v>676</v>
      </c>
      <c r="B31" s="4" t="s">
        <v>677</v>
      </c>
      <c r="C31" s="4" t="s">
        <v>185</v>
      </c>
    </row>
    <row r="32" spans="1:3" ht="15">
      <c r="A32" s="9" t="s">
        <v>649</v>
      </c>
      <c r="B32" s="9" t="s">
        <v>11</v>
      </c>
      <c r="C32" s="9" t="s">
        <v>11</v>
      </c>
    </row>
    <row r="33" spans="1:3" ht="12.75">
      <c r="A33" s="2" t="s">
        <v>678</v>
      </c>
      <c r="B33" s="2" t="s">
        <v>11</v>
      </c>
      <c r="C33" s="2" t="s">
        <v>11</v>
      </c>
    </row>
    <row r="34" spans="1:3" ht="12.75">
      <c r="A34" t="s">
        <v>679</v>
      </c>
      <c r="B34" s="4">
        <v>0</v>
      </c>
      <c r="C34" s="4">
        <v>154873</v>
      </c>
    </row>
    <row r="35" spans="1:3" ht="12.75">
      <c r="A35" t="s">
        <v>680</v>
      </c>
      <c r="B35" s="4">
        <v>0</v>
      </c>
      <c r="C35" s="4">
        <v>230258</v>
      </c>
    </row>
    <row r="36" spans="1:3" ht="12.75">
      <c r="A36" t="s">
        <v>681</v>
      </c>
      <c r="B36" s="4">
        <v>0</v>
      </c>
      <c r="C36" s="4">
        <v>169555</v>
      </c>
    </row>
    <row r="37" spans="1:3" ht="12.75">
      <c r="A37" t="s">
        <v>682</v>
      </c>
      <c r="B37" s="4" t="s">
        <v>185</v>
      </c>
      <c r="C37" s="4" t="s">
        <v>683</v>
      </c>
    </row>
    <row r="38" spans="1:3" ht="12.75">
      <c r="A38" t="s">
        <v>660</v>
      </c>
      <c r="B38" s="4" t="s">
        <v>185</v>
      </c>
      <c r="C38" s="4" t="s">
        <v>683</v>
      </c>
    </row>
    <row r="39" spans="1:3" ht="15">
      <c r="A39" s="9" t="s">
        <v>662</v>
      </c>
      <c r="B39" s="9" t="s">
        <v>11</v>
      </c>
      <c r="C39" s="9" t="s">
        <v>11</v>
      </c>
    </row>
    <row r="40" spans="1:3" ht="12.75">
      <c r="A40" s="2" t="s">
        <v>678</v>
      </c>
      <c r="B40" s="2" t="s">
        <v>11</v>
      </c>
      <c r="C40" s="2" t="s">
        <v>11</v>
      </c>
    </row>
    <row r="41" spans="1:3" ht="12.75">
      <c r="A41" t="s">
        <v>684</v>
      </c>
      <c r="B41" s="4">
        <v>0</v>
      </c>
      <c r="C41" s="4">
        <v>824491</v>
      </c>
    </row>
    <row r="42" spans="1:3" ht="12.75">
      <c r="A42" t="s">
        <v>685</v>
      </c>
      <c r="B42" s="4">
        <v>0</v>
      </c>
      <c r="C42" s="4">
        <v>1023095</v>
      </c>
    </row>
    <row r="43" spans="1:3" ht="12.75">
      <c r="A43" t="s">
        <v>686</v>
      </c>
      <c r="B43" s="4">
        <v>0</v>
      </c>
      <c r="C43" s="4">
        <v>1281</v>
      </c>
    </row>
    <row r="44" spans="1:3" ht="12.75">
      <c r="A44" t="s">
        <v>687</v>
      </c>
      <c r="B44" s="4">
        <v>0</v>
      </c>
      <c r="C44" s="4">
        <v>16703</v>
      </c>
    </row>
    <row r="45" spans="1:3" ht="12.75">
      <c r="A45" t="s">
        <v>688</v>
      </c>
      <c r="B45" s="4" t="s">
        <v>185</v>
      </c>
      <c r="C45" s="4" t="s">
        <v>689</v>
      </c>
    </row>
    <row r="46" spans="1:3" ht="12.75">
      <c r="A46" t="s">
        <v>676</v>
      </c>
      <c r="B46" s="4" t="s">
        <v>185</v>
      </c>
      <c r="C46" s="4" t="s">
        <v>689</v>
      </c>
    </row>
    <row r="47" spans="1:3" ht="12.75">
      <c r="A47" s="2" t="s">
        <v>435</v>
      </c>
      <c r="B47" s="6">
        <f>SUM(B8:B46)</f>
        <v>2937353</v>
      </c>
      <c r="C47" s="6">
        <f>SUM(C8:C46)</f>
        <v>2420256</v>
      </c>
    </row>
  </sheetData>
  <sheetProtection/>
  <printOptions/>
  <pageMargins left="0.75" right="0.75" top="1" bottom="1" header="0.5" footer="0.5"/>
  <pageSetup fitToHeight="0" fitToWidth="0"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M18"/>
  <sheetViews>
    <sheetView zoomScalePageLayoutView="0" workbookViewId="0" topLeftCell="A1">
      <selection activeCell="A1" sqref="A1"/>
    </sheetView>
  </sheetViews>
  <sheetFormatPr defaultColWidth="9.140625" defaultRowHeight="12.75"/>
  <sheetData>
    <row r="1" ht="18">
      <c r="A1" s="1" t="s">
        <v>86</v>
      </c>
    </row>
    <row r="2" ht="12.75">
      <c r="A2" s="2" t="s">
        <v>87</v>
      </c>
    </row>
    <row r="3" ht="12.75">
      <c r="A3" s="2" t="s">
        <v>88</v>
      </c>
    </row>
    <row r="4" ht="12.75">
      <c r="A4" s="2" t="s">
        <v>89</v>
      </c>
    </row>
    <row r="5" spans="2:11" ht="15.75">
      <c r="B5" s="3" t="s">
        <v>90</v>
      </c>
      <c r="E5" s="3" t="s">
        <v>91</v>
      </c>
      <c r="H5" s="3" t="s">
        <v>92</v>
      </c>
      <c r="K5" s="3" t="s">
        <v>93</v>
      </c>
    </row>
    <row r="6" spans="1:13" ht="12.75">
      <c r="A6" s="2" t="s">
        <v>11</v>
      </c>
      <c r="B6" s="2" t="s">
        <v>94</v>
      </c>
      <c r="C6" s="2" t="s">
        <v>95</v>
      </c>
      <c r="D6" s="2" t="s">
        <v>4</v>
      </c>
      <c r="E6" s="2" t="s">
        <v>94</v>
      </c>
      <c r="F6" s="2" t="s">
        <v>95</v>
      </c>
      <c r="G6" s="2" t="s">
        <v>4</v>
      </c>
      <c r="H6" s="2" t="s">
        <v>94</v>
      </c>
      <c r="I6" s="2" t="s">
        <v>95</v>
      </c>
      <c r="J6" s="2" t="s">
        <v>4</v>
      </c>
      <c r="K6" s="2" t="s">
        <v>94</v>
      </c>
      <c r="L6" s="2" t="s">
        <v>95</v>
      </c>
      <c r="M6" s="2" t="s">
        <v>4</v>
      </c>
    </row>
    <row r="7" spans="1:13" ht="12.75">
      <c r="A7" t="s">
        <v>96</v>
      </c>
      <c r="B7" s="4">
        <v>2</v>
      </c>
      <c r="C7" s="4">
        <v>3</v>
      </c>
      <c r="D7" s="4">
        <v>3</v>
      </c>
      <c r="E7" s="5">
        <v>3</v>
      </c>
      <c r="F7" s="5">
        <v>2.4200000762939453</v>
      </c>
      <c r="G7" s="5">
        <v>3</v>
      </c>
      <c r="H7" s="4">
        <v>357000</v>
      </c>
      <c r="I7" s="4">
        <v>287660</v>
      </c>
      <c r="J7" s="4">
        <v>332500</v>
      </c>
      <c r="K7" s="4">
        <v>0</v>
      </c>
      <c r="L7" s="4">
        <v>0</v>
      </c>
      <c r="M7" s="4">
        <v>0</v>
      </c>
    </row>
    <row r="8" spans="1:13" ht="12.75">
      <c r="A8" t="s">
        <v>97</v>
      </c>
      <c r="B8" s="4">
        <v>32</v>
      </c>
      <c r="C8" s="4">
        <v>24</v>
      </c>
      <c r="D8" s="4">
        <v>24</v>
      </c>
      <c r="E8" s="5">
        <v>17</v>
      </c>
      <c r="F8" s="5">
        <v>14.5</v>
      </c>
      <c r="G8" s="5">
        <v>11.25</v>
      </c>
      <c r="H8" s="4">
        <v>3333294</v>
      </c>
      <c r="I8" s="4">
        <v>2961090</v>
      </c>
      <c r="J8" s="4">
        <v>2426202</v>
      </c>
      <c r="K8" s="4">
        <v>0</v>
      </c>
      <c r="L8" s="4">
        <v>0</v>
      </c>
      <c r="M8" s="4">
        <v>0</v>
      </c>
    </row>
    <row r="9" spans="1:13" ht="12.75">
      <c r="A9" t="s">
        <v>98</v>
      </c>
      <c r="B9" s="4">
        <v>16</v>
      </c>
      <c r="C9" s="4">
        <v>17</v>
      </c>
      <c r="D9" s="4">
        <v>14</v>
      </c>
      <c r="E9" s="5">
        <v>17.239999771118164</v>
      </c>
      <c r="F9" s="5">
        <v>16.920000076293945</v>
      </c>
      <c r="G9" s="5">
        <v>15.180000305175781</v>
      </c>
      <c r="H9" s="4">
        <v>626750</v>
      </c>
      <c r="I9" s="4">
        <v>595313</v>
      </c>
      <c r="J9" s="4">
        <v>550979</v>
      </c>
      <c r="K9" s="4">
        <v>11961</v>
      </c>
      <c r="L9" s="4">
        <v>0</v>
      </c>
      <c r="M9" s="4">
        <v>0</v>
      </c>
    </row>
    <row r="10" spans="1:13" ht="12.75">
      <c r="A10" t="s">
        <v>99</v>
      </c>
      <c r="B10" s="4">
        <v>58</v>
      </c>
      <c r="C10" s="4">
        <v>53</v>
      </c>
      <c r="D10" s="4">
        <v>51</v>
      </c>
      <c r="E10" s="5">
        <v>55.220001220703125</v>
      </c>
      <c r="F10" s="5">
        <v>54.40999984741211</v>
      </c>
      <c r="G10" s="5">
        <v>50.70000076293945</v>
      </c>
      <c r="H10" s="4">
        <v>2067977</v>
      </c>
      <c r="I10" s="4">
        <v>2012518</v>
      </c>
      <c r="J10" s="4">
        <v>1943105</v>
      </c>
      <c r="K10" s="4">
        <v>41508</v>
      </c>
      <c r="L10" s="4">
        <v>0</v>
      </c>
      <c r="M10" s="4">
        <v>0</v>
      </c>
    </row>
    <row r="11" spans="1:13" ht="12.75">
      <c r="A11" t="s">
        <v>100</v>
      </c>
      <c r="B11" s="4">
        <v>6</v>
      </c>
      <c r="C11" s="4">
        <v>4</v>
      </c>
      <c r="D11" s="4">
        <v>4</v>
      </c>
      <c r="E11" s="5">
        <v>2.5</v>
      </c>
      <c r="F11" s="5">
        <v>2.5</v>
      </c>
      <c r="G11" s="5">
        <v>2</v>
      </c>
      <c r="H11" s="4">
        <v>390266</v>
      </c>
      <c r="I11" s="4">
        <v>397180</v>
      </c>
      <c r="J11" s="4">
        <v>374980</v>
      </c>
      <c r="K11" s="4">
        <v>0</v>
      </c>
      <c r="L11" s="4">
        <v>0</v>
      </c>
      <c r="M11" s="4">
        <v>0</v>
      </c>
    </row>
    <row r="12" spans="1:13" ht="12.75">
      <c r="A12" t="s">
        <v>101</v>
      </c>
      <c r="B12" s="4">
        <v>20</v>
      </c>
      <c r="C12" s="4">
        <v>20</v>
      </c>
      <c r="D12" s="4">
        <v>20</v>
      </c>
      <c r="E12" s="5">
        <v>9.920000076293945</v>
      </c>
      <c r="F12" s="5">
        <v>9.920000076293945</v>
      </c>
      <c r="G12" s="5">
        <v>9.920000076293945</v>
      </c>
      <c r="H12" s="4">
        <v>1240482</v>
      </c>
      <c r="I12" s="4">
        <v>1382612</v>
      </c>
      <c r="J12" s="4">
        <v>1559052</v>
      </c>
      <c r="K12" s="4">
        <v>4000</v>
      </c>
      <c r="L12" s="4">
        <v>0</v>
      </c>
      <c r="M12" s="4">
        <v>0</v>
      </c>
    </row>
    <row r="13" spans="1:13" ht="12.75">
      <c r="A13" t="s">
        <v>102</v>
      </c>
      <c r="B13" s="4">
        <v>155</v>
      </c>
      <c r="C13" s="4">
        <v>159</v>
      </c>
      <c r="D13" s="4">
        <v>156</v>
      </c>
      <c r="E13" s="5">
        <v>149.75999450683594</v>
      </c>
      <c r="F13" s="5">
        <v>148.58999633789062</v>
      </c>
      <c r="G13" s="5">
        <v>150.32000732421875</v>
      </c>
      <c r="H13" s="4">
        <v>4983771</v>
      </c>
      <c r="I13" s="4">
        <v>4863647</v>
      </c>
      <c r="J13" s="4">
        <v>5151262</v>
      </c>
      <c r="K13" s="4">
        <v>129771</v>
      </c>
      <c r="L13" s="4">
        <v>0</v>
      </c>
      <c r="M13" s="4">
        <v>0</v>
      </c>
    </row>
    <row r="14" spans="1:13" ht="12.75">
      <c r="A14" t="s">
        <v>103</v>
      </c>
      <c r="B14" s="4">
        <v>0</v>
      </c>
      <c r="C14" s="4">
        <v>0</v>
      </c>
      <c r="D14" s="4">
        <v>0</v>
      </c>
      <c r="E14" s="5">
        <v>0</v>
      </c>
      <c r="F14" s="5">
        <v>1</v>
      </c>
      <c r="G14" s="5">
        <v>0.75</v>
      </c>
      <c r="H14" s="4">
        <v>0</v>
      </c>
      <c r="I14" s="4">
        <v>165304</v>
      </c>
      <c r="J14" s="4">
        <v>156012</v>
      </c>
      <c r="K14" s="4">
        <v>0</v>
      </c>
      <c r="L14" s="4">
        <v>0</v>
      </c>
      <c r="M14" s="4">
        <v>0</v>
      </c>
    </row>
    <row r="15" spans="1:13" ht="12.75">
      <c r="A15" t="s">
        <v>104</v>
      </c>
      <c r="B15" s="4">
        <v>54</v>
      </c>
      <c r="C15" s="4">
        <v>51</v>
      </c>
      <c r="D15" s="4">
        <v>49</v>
      </c>
      <c r="E15" s="5">
        <v>53.20000076293945</v>
      </c>
      <c r="F15" s="5">
        <v>50.790000915527344</v>
      </c>
      <c r="G15" s="5">
        <v>46.09000015258789</v>
      </c>
      <c r="H15" s="4">
        <v>1593201</v>
      </c>
      <c r="I15" s="4">
        <v>1530575</v>
      </c>
      <c r="J15" s="4">
        <v>1443960</v>
      </c>
      <c r="K15" s="4">
        <v>24249</v>
      </c>
      <c r="L15" s="4">
        <v>0</v>
      </c>
      <c r="M15" s="4">
        <v>0</v>
      </c>
    </row>
    <row r="16" spans="1:13" ht="12.75">
      <c r="A16" s="2" t="s">
        <v>105</v>
      </c>
      <c r="B16" s="6">
        <f aca="true" t="shared" si="0" ref="B16:M16">SUM(B7:B15)</f>
        <v>343</v>
      </c>
      <c r="C16" s="6">
        <f t="shared" si="0"/>
        <v>331</v>
      </c>
      <c r="D16" s="6">
        <f t="shared" si="0"/>
        <v>321</v>
      </c>
      <c r="E16" s="5">
        <f t="shared" si="0"/>
        <v>307.8399963378906</v>
      </c>
      <c r="F16" s="5">
        <f t="shared" si="0"/>
        <v>301.0499973297119</v>
      </c>
      <c r="G16" s="5">
        <f t="shared" si="0"/>
        <v>289.2100086212158</v>
      </c>
      <c r="H16" s="6">
        <f t="shared" si="0"/>
        <v>14592741</v>
      </c>
      <c r="I16" s="6">
        <f t="shared" si="0"/>
        <v>14195899</v>
      </c>
      <c r="J16" s="6">
        <f t="shared" si="0"/>
        <v>13938052</v>
      </c>
      <c r="K16" s="6">
        <f t="shared" si="0"/>
        <v>211489</v>
      </c>
      <c r="L16" s="6">
        <f t="shared" si="0"/>
        <v>0</v>
      </c>
      <c r="M16" s="6">
        <f t="shared" si="0"/>
        <v>0</v>
      </c>
    </row>
    <row r="17" spans="5:10" ht="12.75">
      <c r="E17" s="10" t="s">
        <v>106</v>
      </c>
      <c r="F17" s="11"/>
      <c r="G17" s="11"/>
      <c r="H17" s="4">
        <v>4947470</v>
      </c>
      <c r="I17" s="4">
        <v>4690445</v>
      </c>
      <c r="J17" s="4">
        <v>4987208</v>
      </c>
    </row>
    <row r="18" spans="5:10" ht="12.75">
      <c r="E18" s="10" t="s">
        <v>107</v>
      </c>
      <c r="F18" s="11"/>
      <c r="G18" s="11"/>
      <c r="H18" s="6">
        <f>SUM(H16:H17)</f>
        <v>19540211</v>
      </c>
      <c r="I18" s="6">
        <f>SUM(I16:I17)</f>
        <v>18886344</v>
      </c>
      <c r="J18" s="6">
        <f>SUM(J16:J17)</f>
        <v>18925260</v>
      </c>
    </row>
  </sheetData>
  <sheetProtection/>
  <mergeCells count="2">
    <mergeCell ref="E17:G17"/>
    <mergeCell ref="E18:G18"/>
  </mergeCells>
  <printOptions/>
  <pageMargins left="0.75" right="0.75" top="1" bottom="1" header="0.5" footer="0.5"/>
  <pageSetup fitToHeight="0" fitToWidth="0" horizontalDpi="300" verticalDpi="300" orientation="portrait" paperSize="9"/>
</worksheet>
</file>

<file path=xl/worksheets/sheet30.xml><?xml version="1.0" encoding="utf-8"?>
<worksheet xmlns="http://schemas.openxmlformats.org/spreadsheetml/2006/main" xmlns:r="http://schemas.openxmlformats.org/officeDocument/2006/relationships">
  <dimension ref="A1:E30"/>
  <sheetViews>
    <sheetView zoomScalePageLayoutView="0" workbookViewId="0" topLeftCell="A1">
      <selection activeCell="A1" sqref="A1"/>
    </sheetView>
  </sheetViews>
  <sheetFormatPr defaultColWidth="9.140625" defaultRowHeight="12.75"/>
  <sheetData>
    <row r="1" ht="18">
      <c r="A1" s="1" t="s">
        <v>690</v>
      </c>
    </row>
    <row r="6" spans="1:5" ht="12.75">
      <c r="A6" s="2" t="s">
        <v>691</v>
      </c>
      <c r="B6" s="2" t="s">
        <v>692</v>
      </c>
      <c r="C6" s="2" t="s">
        <v>693</v>
      </c>
      <c r="D6" s="2" t="s">
        <v>694</v>
      </c>
      <c r="E6" s="2" t="s">
        <v>695</v>
      </c>
    </row>
    <row r="7" spans="1:5" ht="12.75">
      <c r="A7" t="s">
        <v>696</v>
      </c>
      <c r="B7" t="s">
        <v>697</v>
      </c>
      <c r="C7" t="s">
        <v>185</v>
      </c>
      <c r="D7" t="s">
        <v>698</v>
      </c>
      <c r="E7" t="s">
        <v>699</v>
      </c>
    </row>
    <row r="8" spans="1:2" ht="12.75">
      <c r="A8" t="s">
        <v>700</v>
      </c>
      <c r="B8" t="s">
        <v>701</v>
      </c>
    </row>
    <row r="9" spans="1:2" ht="12.75">
      <c r="A9" t="s">
        <v>702</v>
      </c>
      <c r="B9" t="s">
        <v>703</v>
      </c>
    </row>
    <row r="10" spans="1:5" ht="12.75">
      <c r="A10" s="2" t="s">
        <v>704</v>
      </c>
      <c r="B10" s="2" t="s">
        <v>705</v>
      </c>
      <c r="C10" t="s">
        <v>185</v>
      </c>
      <c r="D10" t="s">
        <v>185</v>
      </c>
    </row>
    <row r="11" spans="1:5" ht="12.75">
      <c r="A11" t="s">
        <v>706</v>
      </c>
      <c r="B11" t="s">
        <v>185</v>
      </c>
      <c r="C11" t="s">
        <v>185</v>
      </c>
      <c r="D11" t="s">
        <v>185</v>
      </c>
      <c r="E11" t="s">
        <v>707</v>
      </c>
    </row>
    <row r="12" spans="1:5" ht="12.75">
      <c r="A12" t="s">
        <v>708</v>
      </c>
      <c r="B12" t="s">
        <v>709</v>
      </c>
      <c r="C12" t="s">
        <v>185</v>
      </c>
      <c r="D12" t="s">
        <v>709</v>
      </c>
      <c r="E12" t="s">
        <v>710</v>
      </c>
    </row>
    <row r="13" spans="1:5" ht="12.75">
      <c r="A13" t="s">
        <v>711</v>
      </c>
      <c r="B13" t="s">
        <v>712</v>
      </c>
      <c r="C13" t="s">
        <v>185</v>
      </c>
      <c r="D13" t="s">
        <v>713</v>
      </c>
      <c r="E13" t="s">
        <v>714</v>
      </c>
    </row>
    <row r="14" spans="1:5" ht="12.75">
      <c r="A14" t="s">
        <v>715</v>
      </c>
      <c r="B14" t="s">
        <v>185</v>
      </c>
      <c r="C14" t="s">
        <v>185</v>
      </c>
      <c r="D14" t="s">
        <v>185</v>
      </c>
      <c r="E14" t="s">
        <v>716</v>
      </c>
    </row>
    <row r="15" spans="1:5" ht="12.75">
      <c r="A15" t="s">
        <v>717</v>
      </c>
      <c r="B15" t="s">
        <v>185</v>
      </c>
      <c r="C15" t="s">
        <v>185</v>
      </c>
      <c r="D15" t="s">
        <v>185</v>
      </c>
      <c r="E15" t="s">
        <v>718</v>
      </c>
    </row>
    <row r="16" spans="1:5" ht="12.75">
      <c r="A16" t="s">
        <v>719</v>
      </c>
      <c r="B16" t="s">
        <v>720</v>
      </c>
      <c r="C16" t="s">
        <v>185</v>
      </c>
      <c r="D16" t="s">
        <v>185</v>
      </c>
      <c r="E16" t="s">
        <v>721</v>
      </c>
    </row>
    <row r="17" spans="1:5" ht="12.75">
      <c r="A17" t="s">
        <v>722</v>
      </c>
      <c r="B17" t="s">
        <v>723</v>
      </c>
      <c r="C17" t="s">
        <v>185</v>
      </c>
      <c r="D17" t="s">
        <v>185</v>
      </c>
      <c r="E17" t="s">
        <v>724</v>
      </c>
    </row>
    <row r="18" spans="1:5" ht="12.75">
      <c r="A18" t="s">
        <v>725</v>
      </c>
      <c r="B18" t="s">
        <v>726</v>
      </c>
      <c r="C18" t="s">
        <v>185</v>
      </c>
      <c r="D18" t="s">
        <v>185</v>
      </c>
      <c r="E18" t="s">
        <v>727</v>
      </c>
    </row>
    <row r="19" spans="1:5" ht="12.75">
      <c r="A19" t="s">
        <v>728</v>
      </c>
      <c r="B19" t="s">
        <v>185</v>
      </c>
      <c r="C19" t="s">
        <v>185</v>
      </c>
      <c r="D19" t="s">
        <v>185</v>
      </c>
      <c r="E19" t="s">
        <v>729</v>
      </c>
    </row>
    <row r="20" spans="1:5" ht="12.75">
      <c r="A20" t="s">
        <v>730</v>
      </c>
      <c r="B20" t="s">
        <v>731</v>
      </c>
      <c r="C20" t="s">
        <v>185</v>
      </c>
      <c r="D20" t="s">
        <v>732</v>
      </c>
      <c r="E20" t="s">
        <v>733</v>
      </c>
    </row>
    <row r="21" spans="1:5" ht="12.75">
      <c r="A21" t="s">
        <v>734</v>
      </c>
      <c r="B21" t="s">
        <v>735</v>
      </c>
      <c r="C21" t="s">
        <v>185</v>
      </c>
      <c r="D21" t="s">
        <v>185</v>
      </c>
      <c r="E21" t="s">
        <v>736</v>
      </c>
    </row>
    <row r="22" spans="1:5" ht="12.75">
      <c r="A22" t="s">
        <v>737</v>
      </c>
      <c r="B22" t="s">
        <v>185</v>
      </c>
      <c r="C22" t="s">
        <v>185</v>
      </c>
      <c r="D22" t="s">
        <v>185</v>
      </c>
      <c r="E22" t="s">
        <v>738</v>
      </c>
    </row>
    <row r="23" spans="1:5" ht="12.75">
      <c r="A23" t="s">
        <v>739</v>
      </c>
      <c r="B23" t="s">
        <v>740</v>
      </c>
      <c r="C23" t="s">
        <v>185</v>
      </c>
      <c r="D23" t="s">
        <v>740</v>
      </c>
      <c r="E23" t="s">
        <v>741</v>
      </c>
    </row>
    <row r="24" spans="1:5" ht="12.75">
      <c r="A24" t="s">
        <v>742</v>
      </c>
      <c r="B24" t="s">
        <v>185</v>
      </c>
      <c r="C24" t="s">
        <v>185</v>
      </c>
      <c r="D24" t="s">
        <v>185</v>
      </c>
      <c r="E24" t="s">
        <v>743</v>
      </c>
    </row>
    <row r="25" spans="1:5" ht="12.75">
      <c r="A25" t="s">
        <v>744</v>
      </c>
      <c r="B25" t="s">
        <v>185</v>
      </c>
      <c r="C25" t="s">
        <v>185</v>
      </c>
      <c r="D25" t="s">
        <v>185</v>
      </c>
      <c r="E25" t="s">
        <v>743</v>
      </c>
    </row>
    <row r="26" spans="1:5" ht="12.75">
      <c r="A26" t="s">
        <v>745</v>
      </c>
      <c r="B26" t="s">
        <v>185</v>
      </c>
      <c r="C26" t="s">
        <v>185</v>
      </c>
      <c r="D26" t="s">
        <v>185</v>
      </c>
      <c r="E26" t="s">
        <v>746</v>
      </c>
    </row>
    <row r="27" spans="1:5" ht="12.75">
      <c r="A27" t="s">
        <v>747</v>
      </c>
      <c r="B27" t="s">
        <v>748</v>
      </c>
      <c r="C27" t="s">
        <v>185</v>
      </c>
      <c r="D27" t="s">
        <v>749</v>
      </c>
      <c r="E27" t="s">
        <v>750</v>
      </c>
    </row>
    <row r="28" spans="1:5" ht="12.75">
      <c r="A28" s="2" t="s">
        <v>387</v>
      </c>
      <c r="B28" s="2" t="s">
        <v>751</v>
      </c>
      <c r="C28" s="2" t="s">
        <v>185</v>
      </c>
      <c r="D28" s="2" t="s">
        <v>752</v>
      </c>
    </row>
    <row r="29" spans="1:5" ht="12.75">
      <c r="A29" t="s">
        <v>753</v>
      </c>
      <c r="B29" t="s">
        <v>754</v>
      </c>
      <c r="C29" t="s">
        <v>185</v>
      </c>
      <c r="D29" t="s">
        <v>754</v>
      </c>
    </row>
    <row r="30" spans="1:5" ht="12.75">
      <c r="A30" s="2" t="s">
        <v>755</v>
      </c>
      <c r="B30" s="2" t="s">
        <v>756</v>
      </c>
      <c r="C30" s="2" t="s">
        <v>185</v>
      </c>
      <c r="D30" s="2" t="s">
        <v>757</v>
      </c>
    </row>
  </sheetData>
  <sheetProtection/>
  <printOptions/>
  <pageMargins left="0.75" right="0.75" top="1" bottom="1" header="0.5" footer="0.5"/>
  <pageSetup fitToHeight="0" fitToWidth="0"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S21"/>
  <sheetViews>
    <sheetView zoomScalePageLayoutView="0" workbookViewId="0" topLeftCell="A1">
      <selection activeCell="A1" sqref="A1"/>
    </sheetView>
  </sheetViews>
  <sheetFormatPr defaultColWidth="9.140625" defaultRowHeight="12.75"/>
  <sheetData>
    <row r="1" ht="18">
      <c r="A1" s="1" t="s">
        <v>108</v>
      </c>
    </row>
    <row r="2" ht="12.75">
      <c r="A2" s="2" t="s">
        <v>87</v>
      </c>
    </row>
    <row r="3" ht="12.75">
      <c r="A3" s="2" t="s">
        <v>88</v>
      </c>
    </row>
    <row r="4" ht="12.75">
      <c r="A4" s="2" t="s">
        <v>89</v>
      </c>
    </row>
    <row r="6" spans="2:17" ht="15.75">
      <c r="B6" s="3" t="s">
        <v>109</v>
      </c>
      <c r="E6" s="3" t="s">
        <v>110</v>
      </c>
      <c r="H6" s="3" t="s">
        <v>111</v>
      </c>
      <c r="K6" s="2" t="s">
        <v>112</v>
      </c>
      <c r="N6" s="2" t="s">
        <v>113</v>
      </c>
      <c r="Q6" s="2" t="s">
        <v>114</v>
      </c>
    </row>
    <row r="7" spans="1:19" ht="12.75">
      <c r="A7" t="s">
        <v>103</v>
      </c>
      <c r="B7">
        <v>0</v>
      </c>
      <c r="C7" s="4" t="s">
        <v>115</v>
      </c>
      <c r="D7" s="4" t="s">
        <v>116</v>
      </c>
      <c r="E7" s="4">
        <v>0</v>
      </c>
      <c r="F7" s="4">
        <v>82652</v>
      </c>
      <c r="G7" s="4">
        <v>104008</v>
      </c>
      <c r="H7" s="4">
        <v>0</v>
      </c>
      <c r="I7" s="4">
        <v>45543</v>
      </c>
      <c r="J7" s="4">
        <v>47044</v>
      </c>
      <c r="K7" s="4">
        <v>0</v>
      </c>
      <c r="L7" s="4">
        <v>37109</v>
      </c>
      <c r="M7" s="4">
        <v>56964</v>
      </c>
      <c r="N7" s="4">
        <v>0</v>
      </c>
      <c r="O7" s="4">
        <v>0</v>
      </c>
      <c r="P7" s="4">
        <v>0</v>
      </c>
      <c r="Q7" s="4">
        <v>0</v>
      </c>
      <c r="R7" s="4">
        <v>0</v>
      </c>
      <c r="S7" s="4">
        <v>0</v>
      </c>
    </row>
    <row r="8" spans="1:19" ht="12.75">
      <c r="A8" t="s">
        <v>101</v>
      </c>
      <c r="B8" s="4" t="s">
        <v>117</v>
      </c>
      <c r="C8" s="4" t="s">
        <v>117</v>
      </c>
      <c r="D8" s="4" t="s">
        <v>117</v>
      </c>
      <c r="E8" s="4">
        <v>62344</v>
      </c>
      <c r="F8" s="4">
        <v>69712</v>
      </c>
      <c r="G8" s="4">
        <v>78608</v>
      </c>
      <c r="H8" s="4">
        <v>43993</v>
      </c>
      <c r="I8" s="4">
        <v>44215</v>
      </c>
      <c r="J8" s="4">
        <v>45891</v>
      </c>
      <c r="K8" s="4">
        <v>18351</v>
      </c>
      <c r="L8" s="4">
        <v>25497</v>
      </c>
      <c r="M8" s="4">
        <v>32717</v>
      </c>
      <c r="N8" s="4">
        <v>0</v>
      </c>
      <c r="O8" s="4">
        <v>0</v>
      </c>
      <c r="P8" s="4">
        <v>0</v>
      </c>
      <c r="Q8" s="4">
        <v>202</v>
      </c>
      <c r="R8" s="4">
        <v>0</v>
      </c>
      <c r="S8" s="4">
        <v>0</v>
      </c>
    </row>
    <row r="9" spans="1:19" ht="12.75">
      <c r="A9" t="s">
        <v>100</v>
      </c>
      <c r="B9" s="4" t="s">
        <v>118</v>
      </c>
      <c r="C9" s="4" t="s">
        <v>118</v>
      </c>
      <c r="D9" s="4" t="s">
        <v>119</v>
      </c>
      <c r="E9" s="4">
        <v>78053</v>
      </c>
      <c r="F9" s="4">
        <v>79436</v>
      </c>
      <c r="G9" s="4">
        <v>93745</v>
      </c>
      <c r="H9" s="4">
        <v>44625</v>
      </c>
      <c r="I9" s="4">
        <v>44646</v>
      </c>
      <c r="J9" s="4">
        <v>46548</v>
      </c>
      <c r="K9" s="4">
        <v>33428</v>
      </c>
      <c r="L9" s="4">
        <v>34790</v>
      </c>
      <c r="M9" s="4">
        <v>47198</v>
      </c>
      <c r="N9" s="4">
        <v>0</v>
      </c>
      <c r="O9" s="4">
        <v>0</v>
      </c>
      <c r="P9" s="4">
        <v>0</v>
      </c>
      <c r="Q9" s="4">
        <v>0</v>
      </c>
      <c r="R9" s="4">
        <v>0</v>
      </c>
      <c r="S9" s="4">
        <v>0</v>
      </c>
    </row>
    <row r="10" spans="1:19" ht="12.75">
      <c r="A10" t="s">
        <v>97</v>
      </c>
      <c r="B10" s="4" t="s">
        <v>120</v>
      </c>
      <c r="C10" s="4" t="s">
        <v>121</v>
      </c>
      <c r="D10" s="4" t="s">
        <v>122</v>
      </c>
      <c r="E10" s="4">
        <v>98038</v>
      </c>
      <c r="F10" s="4">
        <v>102107</v>
      </c>
      <c r="G10" s="4">
        <v>107831</v>
      </c>
      <c r="H10" s="4">
        <v>46190</v>
      </c>
      <c r="I10" s="4">
        <v>47418</v>
      </c>
      <c r="J10" s="4">
        <v>48112</v>
      </c>
      <c r="K10" s="4">
        <v>51848</v>
      </c>
      <c r="L10" s="4">
        <v>54688</v>
      </c>
      <c r="M10" s="4">
        <v>59720</v>
      </c>
      <c r="N10" s="4">
        <v>0</v>
      </c>
      <c r="O10" s="4">
        <v>0</v>
      </c>
      <c r="P10" s="4">
        <v>0</v>
      </c>
      <c r="Q10" s="4">
        <v>0</v>
      </c>
      <c r="R10" s="4">
        <v>0</v>
      </c>
      <c r="S10" s="4">
        <v>0</v>
      </c>
    </row>
    <row r="11" spans="1:19" ht="12.75">
      <c r="A11" s="2" t="s">
        <v>11</v>
      </c>
      <c r="B11" s="2" t="s">
        <v>94</v>
      </c>
      <c r="C11" s="2" t="s">
        <v>95</v>
      </c>
      <c r="D11" s="2" t="s">
        <v>4</v>
      </c>
      <c r="E11" s="2" t="s">
        <v>94</v>
      </c>
      <c r="F11" s="2" t="s">
        <v>95</v>
      </c>
      <c r="G11" s="2" t="s">
        <v>4</v>
      </c>
      <c r="H11" s="2" t="s">
        <v>94</v>
      </c>
      <c r="I11" s="2" t="s">
        <v>95</v>
      </c>
      <c r="J11" s="2" t="s">
        <v>4</v>
      </c>
      <c r="K11" s="2" t="s">
        <v>94</v>
      </c>
      <c r="L11" s="2" t="s">
        <v>95</v>
      </c>
      <c r="M11" s="2" t="s">
        <v>4</v>
      </c>
      <c r="N11" s="2" t="s">
        <v>94</v>
      </c>
      <c r="O11" s="2" t="s">
        <v>95</v>
      </c>
      <c r="P11" s="2" t="s">
        <v>4</v>
      </c>
      <c r="Q11" s="2" t="s">
        <v>94</v>
      </c>
      <c r="R11" s="2" t="s">
        <v>95</v>
      </c>
      <c r="S11" s="2" t="s">
        <v>4</v>
      </c>
    </row>
    <row r="12" spans="1:19" ht="12.75">
      <c r="A12" t="s">
        <v>96</v>
      </c>
      <c r="B12" s="4" t="s">
        <v>123</v>
      </c>
      <c r="C12" s="4" t="s">
        <v>124</v>
      </c>
      <c r="D12" s="4" t="s">
        <v>123</v>
      </c>
      <c r="E12" s="4">
        <v>119000</v>
      </c>
      <c r="F12" s="4">
        <v>119032</v>
      </c>
      <c r="G12" s="4">
        <v>110833</v>
      </c>
      <c r="H12" s="4">
        <v>108333</v>
      </c>
      <c r="I12" s="4">
        <v>110345</v>
      </c>
      <c r="J12" s="4">
        <v>108333</v>
      </c>
      <c r="K12" s="4">
        <v>10667</v>
      </c>
      <c r="L12" s="4">
        <v>8687</v>
      </c>
      <c r="M12" s="4">
        <v>2500</v>
      </c>
      <c r="N12" s="4">
        <v>0</v>
      </c>
      <c r="O12" s="4">
        <v>0</v>
      </c>
      <c r="P12" s="4">
        <v>0</v>
      </c>
      <c r="Q12" s="4">
        <v>0</v>
      </c>
      <c r="R12" s="4">
        <v>0</v>
      </c>
      <c r="S12" s="4">
        <v>0</v>
      </c>
    </row>
    <row r="13" spans="1:19" ht="12.75">
      <c r="A13" t="s">
        <v>98</v>
      </c>
      <c r="B13" s="4" t="s">
        <v>125</v>
      </c>
      <c r="C13" s="4" t="s">
        <v>126</v>
      </c>
      <c r="D13" s="4" t="s">
        <v>127</v>
      </c>
      <c r="E13" s="4">
        <v>35652</v>
      </c>
      <c r="F13" s="4">
        <v>35191</v>
      </c>
      <c r="G13" s="4">
        <v>36294</v>
      </c>
      <c r="H13" s="4">
        <v>30293</v>
      </c>
      <c r="I13" s="4">
        <v>30152</v>
      </c>
      <c r="J13" s="4">
        <v>29967</v>
      </c>
      <c r="K13" s="4">
        <v>5359</v>
      </c>
      <c r="L13" s="4">
        <v>5039</v>
      </c>
      <c r="M13" s="4">
        <v>6327</v>
      </c>
      <c r="N13" s="4">
        <v>436</v>
      </c>
      <c r="O13" s="4">
        <v>0</v>
      </c>
      <c r="P13" s="4">
        <v>0</v>
      </c>
      <c r="Q13" s="4">
        <v>258</v>
      </c>
      <c r="R13" s="4">
        <v>0</v>
      </c>
      <c r="S13" s="4">
        <v>0</v>
      </c>
    </row>
    <row r="14" spans="1:19" ht="12.75">
      <c r="A14" t="s">
        <v>99</v>
      </c>
      <c r="B14" s="4" t="s">
        <v>128</v>
      </c>
      <c r="C14" s="4" t="s">
        <v>129</v>
      </c>
      <c r="D14" s="4" t="s">
        <v>130</v>
      </c>
      <c r="E14" s="4">
        <v>36698</v>
      </c>
      <c r="F14" s="4">
        <v>36991</v>
      </c>
      <c r="G14" s="4">
        <v>38326</v>
      </c>
      <c r="H14" s="4">
        <v>30560</v>
      </c>
      <c r="I14" s="4">
        <v>30515</v>
      </c>
      <c r="J14" s="4">
        <v>30310</v>
      </c>
      <c r="K14" s="4">
        <v>6138</v>
      </c>
      <c r="L14" s="4">
        <v>6476</v>
      </c>
      <c r="M14" s="4">
        <v>8015</v>
      </c>
      <c r="N14" s="4">
        <v>440</v>
      </c>
      <c r="O14" s="4">
        <v>0</v>
      </c>
      <c r="P14" s="4">
        <v>0</v>
      </c>
      <c r="Q14" s="4">
        <v>312</v>
      </c>
      <c r="R14" s="4">
        <v>0</v>
      </c>
      <c r="S14" s="4">
        <v>0</v>
      </c>
    </row>
    <row r="15" spans="1:19" ht="12.75">
      <c r="A15" t="s">
        <v>102</v>
      </c>
      <c r="B15" s="4" t="s">
        <v>131</v>
      </c>
      <c r="C15" s="4" t="s">
        <v>132</v>
      </c>
      <c r="D15" s="4" t="s">
        <v>133</v>
      </c>
      <c r="E15" s="4">
        <v>32411</v>
      </c>
      <c r="F15" s="4">
        <v>32732</v>
      </c>
      <c r="G15" s="4">
        <v>34269</v>
      </c>
      <c r="H15" s="4">
        <v>26970</v>
      </c>
      <c r="I15" s="4">
        <v>27224</v>
      </c>
      <c r="J15" s="4">
        <v>27199</v>
      </c>
      <c r="K15" s="4">
        <v>5441</v>
      </c>
      <c r="L15" s="4">
        <v>5508</v>
      </c>
      <c r="M15" s="4">
        <v>7071</v>
      </c>
      <c r="N15" s="4">
        <v>412</v>
      </c>
      <c r="O15" s="4">
        <v>0</v>
      </c>
      <c r="P15" s="4">
        <v>0</v>
      </c>
      <c r="Q15" s="4">
        <v>454</v>
      </c>
      <c r="R15" s="4">
        <v>0</v>
      </c>
      <c r="S15" s="4">
        <v>0</v>
      </c>
    </row>
    <row r="16" spans="1:19" ht="12.75">
      <c r="A16" t="s">
        <v>104</v>
      </c>
      <c r="B16" s="4" t="s">
        <v>134</v>
      </c>
      <c r="C16" s="4" t="s">
        <v>135</v>
      </c>
      <c r="D16" s="4" t="s">
        <v>136</v>
      </c>
      <c r="E16" s="4">
        <v>29493</v>
      </c>
      <c r="F16" s="4">
        <v>30134</v>
      </c>
      <c r="G16" s="4">
        <v>31329</v>
      </c>
      <c r="H16" s="4">
        <v>25230</v>
      </c>
      <c r="I16" s="4">
        <v>24396</v>
      </c>
      <c r="J16" s="4">
        <v>25560</v>
      </c>
      <c r="K16" s="4">
        <v>4263</v>
      </c>
      <c r="L16" s="4">
        <v>5739</v>
      </c>
      <c r="M16" s="4">
        <v>5769</v>
      </c>
      <c r="N16" s="4">
        <v>358</v>
      </c>
      <c r="O16" s="4">
        <v>0</v>
      </c>
      <c r="P16" s="4">
        <v>0</v>
      </c>
      <c r="Q16" s="4">
        <v>98</v>
      </c>
      <c r="R16" s="4">
        <v>0</v>
      </c>
      <c r="S16" s="4">
        <v>0</v>
      </c>
    </row>
    <row r="17" spans="2:19" ht="12.75">
      <c r="B17" s="4" t="s">
        <v>137</v>
      </c>
      <c r="C17" s="4" t="s">
        <v>138</v>
      </c>
      <c r="D17" s="4" t="s">
        <v>139</v>
      </c>
      <c r="E17" s="4">
        <v>46717</v>
      </c>
      <c r="F17" s="4">
        <v>47160</v>
      </c>
      <c r="G17" s="4">
        <v>48197</v>
      </c>
      <c r="H17" s="4">
        <v>34376</v>
      </c>
      <c r="I17" s="4">
        <v>34176</v>
      </c>
      <c r="J17" s="4">
        <v>34001</v>
      </c>
      <c r="K17" s="4">
        <v>12341</v>
      </c>
      <c r="L17" s="4">
        <v>12983</v>
      </c>
      <c r="M17" s="4">
        <v>14197</v>
      </c>
      <c r="N17" s="4">
        <v>366</v>
      </c>
      <c r="O17" s="4">
        <v>0</v>
      </c>
      <c r="P17" s="4">
        <v>0</v>
      </c>
      <c r="Q17" s="4">
        <v>321</v>
      </c>
      <c r="R17" s="4">
        <v>0</v>
      </c>
      <c r="S17" s="4">
        <v>0</v>
      </c>
    </row>
    <row r="19" ht="12.75">
      <c r="A19" s="2" t="s">
        <v>140</v>
      </c>
    </row>
    <row r="20" ht="12.75">
      <c r="A20" s="2" t="s">
        <v>141</v>
      </c>
    </row>
    <row r="21" ht="12.75">
      <c r="A21" s="2" t="s">
        <v>142</v>
      </c>
    </row>
  </sheetData>
  <sheetProtection/>
  <printOptions/>
  <pageMargins left="0.75" right="0.75" top="1" bottom="1" header="0.5" footer="0.5"/>
  <pageSetup fitToHeight="0" fitToWidth="0"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M19"/>
  <sheetViews>
    <sheetView zoomScalePageLayoutView="0" workbookViewId="0" topLeftCell="A1">
      <selection activeCell="A1" sqref="A1"/>
    </sheetView>
  </sheetViews>
  <sheetFormatPr defaultColWidth="9.140625" defaultRowHeight="12.75"/>
  <sheetData>
    <row r="1" ht="18">
      <c r="A1" s="1" t="s">
        <v>143</v>
      </c>
    </row>
    <row r="2" ht="12.75">
      <c r="A2" s="2" t="s">
        <v>87</v>
      </c>
    </row>
    <row r="3" ht="12.75">
      <c r="A3" s="2" t="s">
        <v>88</v>
      </c>
    </row>
    <row r="4" ht="12.75">
      <c r="A4" s="2" t="s">
        <v>89</v>
      </c>
    </row>
    <row r="5" spans="1:5" ht="15.75">
      <c r="A5" s="3" t="s">
        <v>144</v>
      </c>
      <c r="E5" s="3" t="s">
        <v>145</v>
      </c>
    </row>
    <row r="6" spans="1:11" ht="12.75">
      <c r="A6" s="2" t="s">
        <v>146</v>
      </c>
      <c r="E6" s="2" t="s">
        <v>147</v>
      </c>
      <c r="H6" s="2" t="s">
        <v>148</v>
      </c>
      <c r="K6" s="2" t="s">
        <v>149</v>
      </c>
    </row>
    <row r="7" spans="1:13" ht="12.75">
      <c r="A7" t="s">
        <v>103</v>
      </c>
      <c r="B7">
        <v>1</v>
      </c>
      <c r="C7">
        <v>1</v>
      </c>
      <c r="D7">
        <v>0</v>
      </c>
      <c r="E7">
        <v>2</v>
      </c>
      <c r="F7">
        <v>32</v>
      </c>
      <c r="G7">
        <v>0</v>
      </c>
      <c r="H7">
        <v>0</v>
      </c>
      <c r="I7">
        <v>0</v>
      </c>
      <c r="J7">
        <v>0</v>
      </c>
      <c r="K7">
        <v>0</v>
      </c>
      <c r="L7">
        <v>0</v>
      </c>
      <c r="M7">
        <v>0</v>
      </c>
    </row>
    <row r="8" spans="1:13" ht="12.75">
      <c r="A8" t="s">
        <v>101</v>
      </c>
      <c r="B8">
        <v>8</v>
      </c>
      <c r="C8">
        <v>8</v>
      </c>
      <c r="D8">
        <v>9</v>
      </c>
      <c r="E8">
        <v>28.75</v>
      </c>
      <c r="F8">
        <v>28.38</v>
      </c>
      <c r="G8">
        <v>32.78</v>
      </c>
      <c r="H8">
        <v>1.25</v>
      </c>
      <c r="I8">
        <v>4</v>
      </c>
      <c r="J8">
        <v>12</v>
      </c>
      <c r="K8">
        <v>2.25</v>
      </c>
      <c r="L8">
        <v>6.75</v>
      </c>
      <c r="M8">
        <v>5.67</v>
      </c>
    </row>
    <row r="9" spans="1:13" ht="12.75">
      <c r="A9" t="s">
        <v>100</v>
      </c>
      <c r="B9">
        <v>2</v>
      </c>
      <c r="C9">
        <v>2</v>
      </c>
      <c r="D9">
        <v>2</v>
      </c>
      <c r="E9">
        <v>30.5</v>
      </c>
      <c r="F9">
        <v>33</v>
      </c>
      <c r="G9">
        <v>36.5</v>
      </c>
      <c r="H9">
        <v>0</v>
      </c>
      <c r="I9">
        <v>3.5</v>
      </c>
      <c r="J9">
        <v>0</v>
      </c>
      <c r="K9">
        <v>65</v>
      </c>
      <c r="L9">
        <v>1</v>
      </c>
      <c r="M9">
        <v>0</v>
      </c>
    </row>
    <row r="10" spans="1:13" ht="12.75">
      <c r="A10" t="s">
        <v>97</v>
      </c>
      <c r="B10">
        <v>15</v>
      </c>
      <c r="C10">
        <v>12</v>
      </c>
      <c r="D10">
        <v>11</v>
      </c>
      <c r="E10">
        <v>42.53</v>
      </c>
      <c r="F10">
        <v>40.75</v>
      </c>
      <c r="G10">
        <v>37.45</v>
      </c>
      <c r="H10">
        <v>2.4</v>
      </c>
      <c r="I10">
        <v>3.08</v>
      </c>
      <c r="J10">
        <v>3.09</v>
      </c>
      <c r="K10">
        <v>6.33</v>
      </c>
      <c r="L10">
        <v>8.33</v>
      </c>
      <c r="M10">
        <v>4.09</v>
      </c>
    </row>
    <row r="11" spans="1:13" ht="12.75">
      <c r="A11" s="2" t="s">
        <v>11</v>
      </c>
      <c r="B11" s="2" t="s">
        <v>94</v>
      </c>
      <c r="C11" s="2" t="s">
        <v>95</v>
      </c>
      <c r="D11" s="2" t="s">
        <v>4</v>
      </c>
      <c r="E11" s="2" t="s">
        <v>94</v>
      </c>
      <c r="F11" s="2" t="s">
        <v>95</v>
      </c>
      <c r="G11" s="2" t="s">
        <v>4</v>
      </c>
      <c r="H11" s="2" t="s">
        <v>94</v>
      </c>
      <c r="I11" s="2" t="s">
        <v>95</v>
      </c>
      <c r="J11" s="2" t="s">
        <v>4</v>
      </c>
      <c r="K11" s="2" t="s">
        <v>94</v>
      </c>
      <c r="L11" s="2" t="s">
        <v>95</v>
      </c>
      <c r="M11" s="2" t="s">
        <v>4</v>
      </c>
    </row>
    <row r="12" spans="1:13" ht="12.75">
      <c r="A12" t="s">
        <v>96</v>
      </c>
      <c r="B12">
        <v>2</v>
      </c>
      <c r="C12">
        <v>3</v>
      </c>
      <c r="D12">
        <v>3</v>
      </c>
      <c r="E12">
        <v>0</v>
      </c>
      <c r="F12">
        <v>0</v>
      </c>
      <c r="G12">
        <v>0</v>
      </c>
      <c r="H12">
        <v>0</v>
      </c>
      <c r="I12">
        <v>0</v>
      </c>
      <c r="J12">
        <v>0</v>
      </c>
      <c r="K12">
        <v>0</v>
      </c>
      <c r="L12">
        <v>0</v>
      </c>
      <c r="M12">
        <v>0</v>
      </c>
    </row>
    <row r="13" spans="1:13" ht="12.75">
      <c r="A13" t="s">
        <v>98</v>
      </c>
      <c r="B13">
        <v>16</v>
      </c>
      <c r="C13">
        <v>17</v>
      </c>
      <c r="D13">
        <v>14</v>
      </c>
      <c r="E13">
        <v>36.69</v>
      </c>
      <c r="F13">
        <v>30.82</v>
      </c>
      <c r="G13">
        <v>40.14</v>
      </c>
      <c r="H13">
        <v>8.44</v>
      </c>
      <c r="I13">
        <v>5</v>
      </c>
      <c r="J13">
        <v>7.93</v>
      </c>
      <c r="K13">
        <v>3.94</v>
      </c>
      <c r="L13">
        <v>6.53</v>
      </c>
      <c r="M13">
        <v>18</v>
      </c>
    </row>
    <row r="14" spans="1:13" ht="12.75">
      <c r="A14" t="s">
        <v>99</v>
      </c>
      <c r="B14">
        <v>56</v>
      </c>
      <c r="C14">
        <v>53</v>
      </c>
      <c r="D14">
        <v>51</v>
      </c>
      <c r="E14">
        <v>31.73</v>
      </c>
      <c r="F14">
        <v>32.34</v>
      </c>
      <c r="G14">
        <v>34.8</v>
      </c>
      <c r="H14">
        <v>5.89</v>
      </c>
      <c r="I14">
        <v>9.42</v>
      </c>
      <c r="J14">
        <v>5.45</v>
      </c>
      <c r="K14">
        <v>7.43</v>
      </c>
      <c r="L14">
        <v>7.47</v>
      </c>
      <c r="M14">
        <v>8.2</v>
      </c>
    </row>
    <row r="15" spans="1:13" ht="12.75">
      <c r="A15" t="s">
        <v>102</v>
      </c>
      <c r="B15">
        <v>152</v>
      </c>
      <c r="C15">
        <v>156</v>
      </c>
      <c r="D15">
        <v>153</v>
      </c>
      <c r="E15">
        <v>31.11</v>
      </c>
      <c r="F15">
        <v>30.21</v>
      </c>
      <c r="G15">
        <v>33.17</v>
      </c>
      <c r="H15">
        <v>5.28</v>
      </c>
      <c r="I15">
        <v>5.21</v>
      </c>
      <c r="J15">
        <v>4.86</v>
      </c>
      <c r="K15">
        <v>14.23</v>
      </c>
      <c r="L15">
        <v>12.54</v>
      </c>
      <c r="M15">
        <v>10.08</v>
      </c>
    </row>
    <row r="16" spans="1:13" ht="12.75">
      <c r="A16" t="s">
        <v>104</v>
      </c>
      <c r="B16">
        <v>51</v>
      </c>
      <c r="C16">
        <v>51</v>
      </c>
      <c r="D16">
        <v>46</v>
      </c>
      <c r="E16">
        <v>30.98</v>
      </c>
      <c r="F16">
        <v>27.82</v>
      </c>
      <c r="G16">
        <v>30.43</v>
      </c>
      <c r="H16">
        <v>25.04</v>
      </c>
      <c r="I16">
        <v>18.92</v>
      </c>
      <c r="J16">
        <v>11.07</v>
      </c>
      <c r="K16">
        <v>13.53</v>
      </c>
      <c r="L16">
        <v>26.47</v>
      </c>
      <c r="M16">
        <v>28.87</v>
      </c>
    </row>
    <row r="17" spans="1:13" ht="12.75">
      <c r="A17" s="2" t="s">
        <v>150</v>
      </c>
      <c r="B17" s="2">
        <v>303</v>
      </c>
      <c r="C17" s="2">
        <v>303</v>
      </c>
      <c r="D17" s="2">
        <v>289</v>
      </c>
      <c r="E17" s="2">
        <v>31.7</v>
      </c>
      <c r="F17" s="2">
        <v>30.31</v>
      </c>
      <c r="G17" s="2">
        <v>33.19</v>
      </c>
      <c r="H17" s="2">
        <v>8.55</v>
      </c>
      <c r="I17" s="2">
        <v>8.05</v>
      </c>
      <c r="J17" s="2">
        <v>6.17</v>
      </c>
      <c r="K17" s="2">
        <v>11.8</v>
      </c>
      <c r="L17" s="2">
        <v>13.1</v>
      </c>
      <c r="M17" s="2">
        <v>12.58</v>
      </c>
    </row>
    <row r="18" ht="12.75">
      <c r="A18" s="2" t="s">
        <v>151</v>
      </c>
    </row>
    <row r="19" ht="12.75">
      <c r="A19" s="2" t="s">
        <v>152</v>
      </c>
    </row>
  </sheetData>
  <sheetProtection/>
  <printOptions/>
  <pageMargins left="0.75" right="0.75" top="1" bottom="1" header="0.5" footer="0.5"/>
  <pageSetup fitToHeight="0" fitToWidth="0"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L16"/>
  <sheetViews>
    <sheetView zoomScalePageLayoutView="0" workbookViewId="0" topLeftCell="A1">
      <selection activeCell="A1" sqref="A1"/>
    </sheetView>
  </sheetViews>
  <sheetFormatPr defaultColWidth="9.140625" defaultRowHeight="12.75"/>
  <sheetData>
    <row r="1" ht="18">
      <c r="A1" s="1" t="s">
        <v>153</v>
      </c>
    </row>
    <row r="2" ht="12.75">
      <c r="A2" s="2" t="s">
        <v>87</v>
      </c>
    </row>
    <row r="3" ht="12.75">
      <c r="A3" s="2" t="s">
        <v>88</v>
      </c>
    </row>
    <row r="4" ht="12.75">
      <c r="A4" s="2" t="s">
        <v>89</v>
      </c>
    </row>
    <row r="6" spans="1:5" ht="15.75">
      <c r="A6" s="3" t="s">
        <v>154</v>
      </c>
      <c r="E6" s="3" t="s">
        <v>155</v>
      </c>
    </row>
    <row r="7" ht="15.75">
      <c r="I7" s="3" t="s">
        <v>156</v>
      </c>
    </row>
    <row r="8" spans="1:12" ht="12.75">
      <c r="A8" s="2" t="s">
        <v>157</v>
      </c>
      <c r="B8" s="2" t="s">
        <v>94</v>
      </c>
      <c r="C8" s="2" t="s">
        <v>95</v>
      </c>
      <c r="D8" s="2" t="s">
        <v>4</v>
      </c>
      <c r="E8" s="2" t="s">
        <v>11</v>
      </c>
      <c r="F8" s="2" t="s">
        <v>94</v>
      </c>
      <c r="G8" s="2" t="s">
        <v>95</v>
      </c>
      <c r="H8" s="2" t="s">
        <v>4</v>
      </c>
      <c r="I8" s="2" t="s">
        <v>158</v>
      </c>
      <c r="J8" s="2" t="s">
        <v>94</v>
      </c>
      <c r="K8" s="2" t="s">
        <v>95</v>
      </c>
      <c r="L8" s="2" t="s">
        <v>4</v>
      </c>
    </row>
    <row r="9" spans="1:12" ht="12.75">
      <c r="A9" s="2" t="s">
        <v>159</v>
      </c>
      <c r="B9" s="4">
        <v>2</v>
      </c>
      <c r="C9" s="4">
        <v>1.33</v>
      </c>
      <c r="D9" s="4">
        <v>1.38</v>
      </c>
      <c r="E9" t="s">
        <v>160</v>
      </c>
      <c r="F9" s="4">
        <v>116290</v>
      </c>
      <c r="G9" s="4">
        <v>76228</v>
      </c>
      <c r="H9" s="4">
        <v>128543</v>
      </c>
      <c r="I9" t="s">
        <v>161</v>
      </c>
      <c r="J9" s="4">
        <v>58145</v>
      </c>
      <c r="K9" s="4">
        <v>57314</v>
      </c>
      <c r="L9" s="4">
        <v>93147</v>
      </c>
    </row>
    <row r="10" spans="1:12" ht="12.75">
      <c r="A10" s="2" t="s">
        <v>162</v>
      </c>
      <c r="B10" s="4">
        <v>0</v>
      </c>
      <c r="C10" s="4">
        <v>0</v>
      </c>
      <c r="D10" s="4">
        <v>0</v>
      </c>
      <c r="E10" t="s">
        <v>163</v>
      </c>
      <c r="F10" s="4">
        <v>0</v>
      </c>
      <c r="G10" s="4">
        <v>0</v>
      </c>
      <c r="H10" s="4">
        <v>0</v>
      </c>
      <c r="I10" t="s">
        <v>161</v>
      </c>
      <c r="J10" s="4">
        <v>0</v>
      </c>
      <c r="K10" s="4">
        <v>0</v>
      </c>
      <c r="L10" s="4">
        <v>0</v>
      </c>
    </row>
    <row r="11" spans="1:12" ht="12.75">
      <c r="A11" s="2" t="s">
        <v>164</v>
      </c>
      <c r="B11" s="4">
        <v>13.1</v>
      </c>
      <c r="C11" s="4">
        <v>15.39</v>
      </c>
      <c r="D11" s="4">
        <v>18.52</v>
      </c>
      <c r="E11" t="s">
        <v>165</v>
      </c>
      <c r="F11" s="4">
        <v>496668</v>
      </c>
      <c r="G11" s="4">
        <v>562515</v>
      </c>
      <c r="H11" s="4">
        <v>719918</v>
      </c>
      <c r="I11" t="s">
        <v>161</v>
      </c>
      <c r="J11" s="4">
        <v>37914</v>
      </c>
      <c r="K11" s="4">
        <v>36551</v>
      </c>
      <c r="L11" s="4">
        <v>38872</v>
      </c>
    </row>
    <row r="12" spans="1:12" ht="12.75">
      <c r="A12" s="2" t="s">
        <v>166</v>
      </c>
      <c r="B12" s="4">
        <v>0</v>
      </c>
      <c r="C12" s="4">
        <v>0</v>
      </c>
      <c r="D12" s="4">
        <v>0</v>
      </c>
      <c r="E12" t="s">
        <v>167</v>
      </c>
      <c r="F12" s="4">
        <v>0</v>
      </c>
      <c r="G12" s="4">
        <v>0</v>
      </c>
      <c r="H12" s="4">
        <v>0</v>
      </c>
      <c r="I12" t="s">
        <v>161</v>
      </c>
      <c r="J12" s="4">
        <v>0</v>
      </c>
      <c r="K12" s="4">
        <v>0</v>
      </c>
      <c r="L12" s="4">
        <v>0</v>
      </c>
    </row>
    <row r="13" spans="1:12" ht="12.75">
      <c r="A13" s="2" t="s">
        <v>168</v>
      </c>
      <c r="B13" s="4">
        <v>0</v>
      </c>
      <c r="C13" s="4">
        <v>0</v>
      </c>
      <c r="D13" s="4">
        <v>0</v>
      </c>
      <c r="E13" t="s">
        <v>169</v>
      </c>
      <c r="F13" s="4">
        <v>0</v>
      </c>
      <c r="G13" s="4">
        <v>0</v>
      </c>
      <c r="H13" s="4">
        <v>0</v>
      </c>
      <c r="I13" t="s">
        <v>170</v>
      </c>
      <c r="J13" s="4">
        <v>0</v>
      </c>
      <c r="K13" s="4">
        <v>0</v>
      </c>
      <c r="L13" s="4">
        <v>0</v>
      </c>
    </row>
    <row r="14" spans="1:12" ht="12.75">
      <c r="A14" s="2" t="s">
        <v>171</v>
      </c>
      <c r="B14" s="4">
        <v>1</v>
      </c>
      <c r="C14" s="4">
        <v>1</v>
      </c>
      <c r="D14" s="4">
        <v>0</v>
      </c>
      <c r="E14" t="s">
        <v>172</v>
      </c>
      <c r="F14" s="4">
        <v>1794</v>
      </c>
      <c r="G14" s="4">
        <v>598</v>
      </c>
      <c r="H14" s="4">
        <v>0</v>
      </c>
      <c r="I14" t="s">
        <v>173</v>
      </c>
      <c r="J14" s="4">
        <v>1794</v>
      </c>
      <c r="K14" s="4">
        <v>598</v>
      </c>
      <c r="L14" s="4">
        <v>0</v>
      </c>
    </row>
    <row r="15" spans="1:12" ht="12.75">
      <c r="A15" s="2" t="s">
        <v>174</v>
      </c>
      <c r="B15" s="4">
        <v>3</v>
      </c>
      <c r="C15" s="4">
        <v>2</v>
      </c>
      <c r="D15" s="4">
        <v>2</v>
      </c>
      <c r="E15" t="s">
        <v>175</v>
      </c>
      <c r="F15" s="4">
        <v>37595</v>
      </c>
      <c r="G15" s="4">
        <v>28525</v>
      </c>
      <c r="H15" s="4">
        <v>18287</v>
      </c>
      <c r="I15" t="s">
        <v>173</v>
      </c>
      <c r="J15" s="4">
        <v>12532</v>
      </c>
      <c r="K15" s="4">
        <v>14263</v>
      </c>
      <c r="L15" s="4">
        <v>9144</v>
      </c>
    </row>
    <row r="16" ht="12.75">
      <c r="A16" s="2" t="s">
        <v>176</v>
      </c>
    </row>
  </sheetData>
  <sheetProtection/>
  <printOptions/>
  <pageMargins left="0.75" right="0.75" top="1" bottom="1" header="0.5" footer="0.5"/>
  <pageSetup fitToHeight="0" fitToWidth="0"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E12"/>
  <sheetViews>
    <sheetView zoomScalePageLayoutView="0" workbookViewId="0" topLeftCell="A1">
      <selection activeCell="A1" sqref="A1"/>
    </sheetView>
  </sheetViews>
  <sheetFormatPr defaultColWidth="9.140625" defaultRowHeight="12.75"/>
  <sheetData>
    <row r="1" ht="18">
      <c r="A1" s="1" t="s">
        <v>177</v>
      </c>
    </row>
    <row r="2" ht="12.75">
      <c r="A2" t="s">
        <v>178</v>
      </c>
    </row>
    <row r="4" spans="1:5" ht="12.75">
      <c r="A4" s="2" t="s">
        <v>179</v>
      </c>
      <c r="B4" s="2" t="s">
        <v>180</v>
      </c>
      <c r="C4" s="2" t="s">
        <v>181</v>
      </c>
      <c r="D4" s="2" t="s">
        <v>182</v>
      </c>
      <c r="E4" s="2" t="s">
        <v>183</v>
      </c>
    </row>
    <row r="5" spans="1:5" ht="12.75">
      <c r="A5" s="2" t="s">
        <v>184</v>
      </c>
      <c r="B5" t="s">
        <v>185</v>
      </c>
      <c r="C5" t="s">
        <v>185</v>
      </c>
      <c r="D5" t="s">
        <v>186</v>
      </c>
      <c r="E5" t="s">
        <v>186</v>
      </c>
    </row>
    <row r="6" spans="1:5" ht="12.75">
      <c r="A6" s="2" t="s">
        <v>187</v>
      </c>
      <c r="B6" t="s">
        <v>188</v>
      </c>
      <c r="C6" t="s">
        <v>185</v>
      </c>
      <c r="D6" t="s">
        <v>189</v>
      </c>
      <c r="E6" t="s">
        <v>190</v>
      </c>
    </row>
    <row r="7" spans="1:5" ht="12.75">
      <c r="A7" s="2" t="s">
        <v>191</v>
      </c>
      <c r="B7" t="s">
        <v>192</v>
      </c>
      <c r="C7" t="s">
        <v>185</v>
      </c>
      <c r="D7" t="s">
        <v>193</v>
      </c>
      <c r="E7" t="s">
        <v>194</v>
      </c>
    </row>
    <row r="8" spans="1:5" ht="12.75">
      <c r="A8" s="2" t="s">
        <v>195</v>
      </c>
      <c r="B8" t="s">
        <v>196</v>
      </c>
      <c r="C8" t="s">
        <v>197</v>
      </c>
      <c r="D8" t="s">
        <v>193</v>
      </c>
      <c r="E8" t="s">
        <v>198</v>
      </c>
    </row>
    <row r="9" spans="1:5" ht="12.75">
      <c r="A9" s="10" t="s">
        <v>199</v>
      </c>
      <c r="B9" s="11"/>
      <c r="C9" s="11"/>
      <c r="D9" s="11"/>
      <c r="E9" s="2" t="s">
        <v>200</v>
      </c>
    </row>
    <row r="11" ht="12.75">
      <c r="A11" s="2" t="s">
        <v>201</v>
      </c>
    </row>
    <row r="12" ht="12.75">
      <c r="A12" s="2" t="s">
        <v>202</v>
      </c>
    </row>
  </sheetData>
  <sheetProtection/>
  <mergeCells count="1">
    <mergeCell ref="A9:D9"/>
  </mergeCells>
  <printOptions/>
  <pageMargins left="0.75" right="0.75" top="1" bottom="1" header="0.5" footer="0.5"/>
  <pageSetup fitToHeight="0" fitToWidth="0"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I75"/>
  <sheetViews>
    <sheetView zoomScalePageLayoutView="0" workbookViewId="0" topLeftCell="A1">
      <selection activeCell="A1" sqref="A1"/>
    </sheetView>
  </sheetViews>
  <sheetFormatPr defaultColWidth="9.140625" defaultRowHeight="12.75"/>
  <sheetData>
    <row r="1" ht="18">
      <c r="A1" s="1" t="s">
        <v>203</v>
      </c>
    </row>
    <row r="3" spans="1:3" ht="12.75">
      <c r="A3" s="2" t="s">
        <v>204</v>
      </c>
      <c r="C3" t="s">
        <v>205</v>
      </c>
    </row>
    <row r="4" spans="1:3" ht="12.75">
      <c r="A4" s="2" t="s">
        <v>206</v>
      </c>
      <c r="C4" t="s">
        <v>205</v>
      </c>
    </row>
    <row r="5" spans="1:3" ht="12.75">
      <c r="A5" s="2" t="s">
        <v>207</v>
      </c>
      <c r="C5" t="s">
        <v>208</v>
      </c>
    </row>
    <row r="6" spans="1:3" ht="12.75">
      <c r="A6" s="2" t="s">
        <v>209</v>
      </c>
      <c r="C6" t="s">
        <v>210</v>
      </c>
    </row>
    <row r="7" spans="1:3" ht="12.75">
      <c r="A7" s="2" t="s">
        <v>211</v>
      </c>
      <c r="C7" t="s">
        <v>212</v>
      </c>
    </row>
    <row r="8" spans="1:3" ht="12.75">
      <c r="A8" s="2" t="s">
        <v>213</v>
      </c>
      <c r="C8" t="s">
        <v>214</v>
      </c>
    </row>
    <row r="9" spans="1:3" ht="12.75">
      <c r="A9" s="2" t="s">
        <v>215</v>
      </c>
      <c r="C9" t="s">
        <v>216</v>
      </c>
    </row>
    <row r="10" spans="1:3" ht="12.75">
      <c r="A10" s="2" t="s">
        <v>217</v>
      </c>
      <c r="C10" t="s">
        <v>218</v>
      </c>
    </row>
    <row r="11" spans="1:3" ht="12.75">
      <c r="A11" s="2" t="s">
        <v>219</v>
      </c>
      <c r="C11" t="s">
        <v>220</v>
      </c>
    </row>
    <row r="12" spans="1:3" ht="12.75">
      <c r="A12" s="2" t="s">
        <v>221</v>
      </c>
      <c r="C12" t="s">
        <v>222</v>
      </c>
    </row>
    <row r="13" spans="1:3" ht="12.75">
      <c r="A13" s="2" t="s">
        <v>223</v>
      </c>
      <c r="C13" t="s">
        <v>224</v>
      </c>
    </row>
    <row r="14" spans="1:3" ht="12.75">
      <c r="A14" s="2" t="s">
        <v>225</v>
      </c>
      <c r="C14" t="s">
        <v>226</v>
      </c>
    </row>
    <row r="17" ht="15.75">
      <c r="A17" s="3" t="s">
        <v>227</v>
      </c>
    </row>
    <row r="18" spans="1:9" ht="12.75">
      <c r="A18" s="2" t="s">
        <v>228</v>
      </c>
      <c r="C18" s="2" t="s">
        <v>229</v>
      </c>
      <c r="E18" s="2" t="s">
        <v>230</v>
      </c>
      <c r="G18" s="2" t="s">
        <v>231</v>
      </c>
      <c r="I18" s="2" t="s">
        <v>232</v>
      </c>
    </row>
    <row r="19" spans="1:9" ht="12.75">
      <c r="A19" t="s">
        <v>233</v>
      </c>
      <c r="C19" t="s">
        <v>234</v>
      </c>
      <c r="E19" t="s">
        <v>208</v>
      </c>
      <c r="G19" t="s">
        <v>210</v>
      </c>
      <c r="I19" t="s">
        <v>212</v>
      </c>
    </row>
    <row r="21" ht="15.75">
      <c r="A21" s="3" t="s">
        <v>235</v>
      </c>
    </row>
    <row r="22" spans="1:9" ht="12.75">
      <c r="A22" s="2" t="s">
        <v>228</v>
      </c>
      <c r="C22" s="2" t="s">
        <v>229</v>
      </c>
      <c r="E22" s="2" t="s">
        <v>230</v>
      </c>
      <c r="G22" s="2" t="s">
        <v>231</v>
      </c>
      <c r="I22" s="2" t="s">
        <v>232</v>
      </c>
    </row>
    <row r="24" spans="1:9" ht="12.75">
      <c r="A24" t="s">
        <v>233</v>
      </c>
      <c r="C24" t="s">
        <v>234</v>
      </c>
      <c r="E24" t="s">
        <v>236</v>
      </c>
      <c r="G24" t="s">
        <v>237</v>
      </c>
      <c r="I24" t="s">
        <v>212</v>
      </c>
    </row>
    <row r="27" ht="15.75">
      <c r="A27" s="3" t="s">
        <v>238</v>
      </c>
    </row>
    <row r="28" ht="12.75">
      <c r="A28" s="2" t="s">
        <v>239</v>
      </c>
    </row>
    <row r="30" ht="12.75">
      <c r="A30" s="2" t="s">
        <v>240</v>
      </c>
    </row>
    <row r="31" spans="1:9" ht="12.75">
      <c r="A31" t="s">
        <v>241</v>
      </c>
      <c r="I31" t="s">
        <v>185</v>
      </c>
    </row>
    <row r="32" spans="1:9" ht="12.75">
      <c r="A32" t="s">
        <v>242</v>
      </c>
      <c r="I32" t="s">
        <v>185</v>
      </c>
    </row>
    <row r="33" spans="1:9" ht="12.75">
      <c r="A33" t="s">
        <v>243</v>
      </c>
      <c r="I33" t="s">
        <v>119</v>
      </c>
    </row>
    <row r="34" ht="12.75">
      <c r="A34" s="2" t="s">
        <v>244</v>
      </c>
    </row>
    <row r="35" spans="1:9" ht="12.75">
      <c r="A35" t="s">
        <v>245</v>
      </c>
      <c r="I35" t="s">
        <v>246</v>
      </c>
    </row>
    <row r="36" spans="1:9" ht="12.75">
      <c r="A36" t="s">
        <v>247</v>
      </c>
      <c r="I36" t="s">
        <v>185</v>
      </c>
    </row>
    <row r="37" spans="1:9" ht="12.75">
      <c r="A37" t="s">
        <v>248</v>
      </c>
      <c r="I37" t="s">
        <v>185</v>
      </c>
    </row>
    <row r="38" spans="1:9" ht="12.75">
      <c r="A38" t="s">
        <v>249</v>
      </c>
      <c r="I38" t="s">
        <v>250</v>
      </c>
    </row>
    <row r="39" spans="1:9" ht="12.75">
      <c r="A39" t="s">
        <v>251</v>
      </c>
      <c r="I39" t="s">
        <v>119</v>
      </c>
    </row>
    <row r="40" spans="1:9" ht="12.75">
      <c r="A40" t="s">
        <v>252</v>
      </c>
      <c r="I40" t="s">
        <v>185</v>
      </c>
    </row>
    <row r="41" spans="1:9" ht="12.75">
      <c r="A41" t="s">
        <v>253</v>
      </c>
      <c r="I41" t="s">
        <v>185</v>
      </c>
    </row>
    <row r="42" spans="1:9" ht="12.75">
      <c r="A42" t="s">
        <v>254</v>
      </c>
      <c r="I42" t="s">
        <v>185</v>
      </c>
    </row>
    <row r="43" spans="1:9" ht="12.75">
      <c r="A43" t="s">
        <v>255</v>
      </c>
      <c r="I43" t="s">
        <v>185</v>
      </c>
    </row>
    <row r="44" spans="1:9" ht="12.75">
      <c r="A44" t="s">
        <v>256</v>
      </c>
      <c r="I44" t="s">
        <v>115</v>
      </c>
    </row>
    <row r="45" spans="1:9" ht="12.75">
      <c r="A45" t="s">
        <v>257</v>
      </c>
      <c r="I45" t="s">
        <v>119</v>
      </c>
    </row>
    <row r="46" spans="1:9" ht="12.75">
      <c r="A46" t="s">
        <v>258</v>
      </c>
      <c r="I46" t="s">
        <v>119</v>
      </c>
    </row>
    <row r="47" spans="1:9" ht="12.75">
      <c r="A47" t="s">
        <v>259</v>
      </c>
      <c r="I47" t="s">
        <v>260</v>
      </c>
    </row>
    <row r="48" spans="1:9" ht="12.75">
      <c r="A48" t="s">
        <v>261</v>
      </c>
      <c r="I48" t="s">
        <v>185</v>
      </c>
    </row>
    <row r="49" spans="1:9" ht="12.75">
      <c r="A49" t="s">
        <v>262</v>
      </c>
      <c r="I49" t="s">
        <v>185</v>
      </c>
    </row>
    <row r="50" spans="1:9" ht="12.75">
      <c r="A50" t="s">
        <v>263</v>
      </c>
      <c r="I50" t="s">
        <v>119</v>
      </c>
    </row>
    <row r="51" spans="1:9" ht="12.75">
      <c r="A51" t="s">
        <v>264</v>
      </c>
      <c r="I51" t="s">
        <v>185</v>
      </c>
    </row>
    <row r="52" spans="1:9" ht="12.75">
      <c r="A52" t="s">
        <v>265</v>
      </c>
      <c r="I52" t="s">
        <v>185</v>
      </c>
    </row>
    <row r="53" spans="1:9" ht="12.75">
      <c r="A53" t="s">
        <v>266</v>
      </c>
      <c r="I53" t="s">
        <v>185</v>
      </c>
    </row>
    <row r="54" spans="1:9" ht="12.75">
      <c r="A54" t="s">
        <v>267</v>
      </c>
      <c r="I54" t="s">
        <v>185</v>
      </c>
    </row>
    <row r="55" spans="1:9" ht="12.75">
      <c r="A55" t="s">
        <v>268</v>
      </c>
      <c r="I55" t="s">
        <v>185</v>
      </c>
    </row>
    <row r="56" spans="1:9" ht="12.75">
      <c r="A56" t="s">
        <v>269</v>
      </c>
      <c r="I56" t="s">
        <v>185</v>
      </c>
    </row>
    <row r="57" spans="1:9" ht="12.75">
      <c r="A57" t="s">
        <v>270</v>
      </c>
      <c r="I57" t="s">
        <v>185</v>
      </c>
    </row>
    <row r="58" spans="1:9" ht="12.75">
      <c r="A58" t="s">
        <v>271</v>
      </c>
      <c r="I58" t="s">
        <v>185</v>
      </c>
    </row>
    <row r="59" spans="1:9" ht="12.75">
      <c r="A59" t="s">
        <v>272</v>
      </c>
      <c r="I59" t="s">
        <v>185</v>
      </c>
    </row>
    <row r="60" spans="1:9" ht="12.75">
      <c r="A60" t="s">
        <v>273</v>
      </c>
      <c r="I60" t="s">
        <v>185</v>
      </c>
    </row>
    <row r="61" spans="1:9" ht="12.75">
      <c r="A61" t="s">
        <v>274</v>
      </c>
      <c r="I61" t="s">
        <v>185</v>
      </c>
    </row>
    <row r="62" spans="1:9" ht="12.75">
      <c r="A62" t="s">
        <v>275</v>
      </c>
      <c r="I62" t="s">
        <v>185</v>
      </c>
    </row>
    <row r="63" spans="1:9" ht="12.75">
      <c r="A63" t="s">
        <v>276</v>
      </c>
      <c r="I63" t="s">
        <v>185</v>
      </c>
    </row>
    <row r="64" spans="1:9" ht="12.75">
      <c r="A64" t="s">
        <v>277</v>
      </c>
      <c r="I64" t="s">
        <v>185</v>
      </c>
    </row>
    <row r="65" spans="1:9" ht="12.75">
      <c r="A65" t="s">
        <v>278</v>
      </c>
      <c r="I65" t="s">
        <v>185</v>
      </c>
    </row>
    <row r="66" spans="1:9" ht="12.75">
      <c r="A66" t="s">
        <v>279</v>
      </c>
      <c r="I66" t="s">
        <v>185</v>
      </c>
    </row>
    <row r="68" spans="1:3" ht="12.75">
      <c r="A68" s="2" t="s">
        <v>280</v>
      </c>
    </row>
    <row r="71" ht="15.75">
      <c r="A71" s="3" t="s">
        <v>281</v>
      </c>
    </row>
    <row r="72" spans="1:5" ht="12.75">
      <c r="A72" s="2" t="s">
        <v>228</v>
      </c>
      <c r="C72" s="2" t="s">
        <v>229</v>
      </c>
      <c r="E72" s="2" t="s">
        <v>282</v>
      </c>
    </row>
    <row r="73" spans="1:5" ht="12.75">
      <c r="A73" t="s">
        <v>283</v>
      </c>
      <c r="C73" t="s">
        <v>284</v>
      </c>
      <c r="E73" t="s">
        <v>285</v>
      </c>
    </row>
    <row r="74" spans="1:5" ht="12.75">
      <c r="A74" t="s">
        <v>286</v>
      </c>
      <c r="C74" t="s">
        <v>287</v>
      </c>
      <c r="E74" t="s">
        <v>288</v>
      </c>
    </row>
    <row r="75" spans="1:5" ht="12.75">
      <c r="A75" t="s">
        <v>289</v>
      </c>
      <c r="C75" t="s">
        <v>290</v>
      </c>
      <c r="E75" t="s">
        <v>291</v>
      </c>
    </row>
  </sheetData>
  <sheetProtection/>
  <printOptions/>
  <pageMargins left="0.75" right="0.75" top="1" bottom="1" header="0.5" footer="0.5"/>
  <pageSetup fitToHeight="0" fitToWidth="0"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I112"/>
  <sheetViews>
    <sheetView zoomScalePageLayoutView="0" workbookViewId="0" topLeftCell="A1">
      <selection activeCell="A1" sqref="A1"/>
    </sheetView>
  </sheetViews>
  <sheetFormatPr defaultColWidth="9.140625" defaultRowHeight="12.75"/>
  <sheetData>
    <row r="1" ht="18">
      <c r="A1" s="1" t="s">
        <v>39</v>
      </c>
    </row>
    <row r="4" spans="1:3" ht="12.75">
      <c r="A4" s="2" t="s">
        <v>292</v>
      </c>
      <c r="C4" t="s">
        <v>180</v>
      </c>
    </row>
    <row r="5" ht="12.75">
      <c r="A5" s="2" t="s">
        <v>293</v>
      </c>
    </row>
    <row r="6" spans="1:9" ht="12.75">
      <c r="A6" t="s">
        <v>294</v>
      </c>
      <c r="I6" t="s">
        <v>295</v>
      </c>
    </row>
    <row r="7" spans="1:9" ht="12.75">
      <c r="A7" t="s">
        <v>296</v>
      </c>
      <c r="I7" t="s">
        <v>295</v>
      </c>
    </row>
    <row r="8" spans="1:9" ht="12.75">
      <c r="A8" t="s">
        <v>297</v>
      </c>
      <c r="I8" t="s">
        <v>295</v>
      </c>
    </row>
    <row r="9" spans="1:9" ht="12.75">
      <c r="A9" t="s">
        <v>298</v>
      </c>
      <c r="I9" t="s">
        <v>185</v>
      </c>
    </row>
    <row r="10" ht="12.75">
      <c r="A10" s="2" t="s">
        <v>299</v>
      </c>
    </row>
    <row r="11" spans="1:9" ht="12.75">
      <c r="A11" t="s">
        <v>300</v>
      </c>
      <c r="I11" t="s">
        <v>196</v>
      </c>
    </row>
    <row r="12" spans="1:9" ht="12.75">
      <c r="A12" t="s">
        <v>301</v>
      </c>
      <c r="I12" t="s">
        <v>185</v>
      </c>
    </row>
    <row r="13" spans="1:9" ht="12.75">
      <c r="A13" t="s">
        <v>302</v>
      </c>
      <c r="I13" t="s">
        <v>188</v>
      </c>
    </row>
    <row r="14" spans="1:9" ht="12.75">
      <c r="A14" t="s">
        <v>303</v>
      </c>
      <c r="I14" t="s">
        <v>185</v>
      </c>
    </row>
    <row r="15" ht="12.75">
      <c r="A15" s="2" t="s">
        <v>304</v>
      </c>
    </row>
    <row r="16" spans="1:9" ht="12.75">
      <c r="A16" t="s">
        <v>305</v>
      </c>
      <c r="I16" t="s">
        <v>123</v>
      </c>
    </row>
    <row r="17" spans="1:9" ht="12.75">
      <c r="A17" t="s">
        <v>306</v>
      </c>
      <c r="I17" t="s">
        <v>307</v>
      </c>
    </row>
    <row r="18" spans="1:9" ht="12.75">
      <c r="A18" t="s">
        <v>308</v>
      </c>
      <c r="I18" t="s">
        <v>185</v>
      </c>
    </row>
    <row r="19" spans="1:9" ht="12.75">
      <c r="A19" t="s">
        <v>309</v>
      </c>
      <c r="I19" t="s">
        <v>185</v>
      </c>
    </row>
    <row r="20" spans="1:9" ht="12.75">
      <c r="A20" t="s">
        <v>310</v>
      </c>
      <c r="I20" t="s">
        <v>311</v>
      </c>
    </row>
    <row r="21" spans="1:9" ht="12.75">
      <c r="A21" t="s">
        <v>312</v>
      </c>
      <c r="I21" t="s">
        <v>313</v>
      </c>
    </row>
    <row r="22" spans="1:9" ht="12.75">
      <c r="A22" t="s">
        <v>314</v>
      </c>
      <c r="I22" t="s">
        <v>185</v>
      </c>
    </row>
    <row r="23" spans="1:9" ht="12.75">
      <c r="A23" t="s">
        <v>315</v>
      </c>
      <c r="I23" t="s">
        <v>185</v>
      </c>
    </row>
    <row r="24" spans="1:9" ht="12.75">
      <c r="A24" t="s">
        <v>316</v>
      </c>
      <c r="I24" t="s">
        <v>185</v>
      </c>
    </row>
    <row r="25" spans="1:9" ht="12.75">
      <c r="A25" t="s">
        <v>317</v>
      </c>
      <c r="I25" t="s">
        <v>185</v>
      </c>
    </row>
    <row r="26" spans="1:9" ht="12.75">
      <c r="A26" t="s">
        <v>318</v>
      </c>
      <c r="I26" t="s">
        <v>115</v>
      </c>
    </row>
    <row r="27" spans="1:9" ht="12.75">
      <c r="A27" t="s">
        <v>319</v>
      </c>
      <c r="I27" t="s">
        <v>320</v>
      </c>
    </row>
    <row r="28" spans="1:9" ht="12.75">
      <c r="A28" t="s">
        <v>321</v>
      </c>
      <c r="I28" t="s">
        <v>185</v>
      </c>
    </row>
    <row r="29" spans="1:9" ht="12.75">
      <c r="A29" t="s">
        <v>322</v>
      </c>
      <c r="I29" t="s">
        <v>185</v>
      </c>
    </row>
    <row r="30" spans="1:9" ht="12.75">
      <c r="A30" t="s">
        <v>323</v>
      </c>
      <c r="I30" t="s">
        <v>185</v>
      </c>
    </row>
    <row r="31" spans="1:9" ht="12.75">
      <c r="A31" t="s">
        <v>324</v>
      </c>
      <c r="I31" t="s">
        <v>185</v>
      </c>
    </row>
    <row r="32" spans="1:9" ht="12.75">
      <c r="A32" t="s">
        <v>325</v>
      </c>
      <c r="I32" t="s">
        <v>185</v>
      </c>
    </row>
    <row r="33" spans="1:9" ht="12.75">
      <c r="A33" t="s">
        <v>326</v>
      </c>
      <c r="I33" t="s">
        <v>185</v>
      </c>
    </row>
    <row r="34" ht="12.75">
      <c r="A34" s="2" t="s">
        <v>327</v>
      </c>
    </row>
    <row r="35" spans="1:9" ht="12.75">
      <c r="A35" t="s">
        <v>328</v>
      </c>
      <c r="I35" t="s">
        <v>329</v>
      </c>
    </row>
    <row r="36" spans="1:9" ht="12.75">
      <c r="A36" t="s">
        <v>330</v>
      </c>
      <c r="I36" t="s">
        <v>185</v>
      </c>
    </row>
    <row r="37" spans="1:9" ht="12.75">
      <c r="A37" t="s">
        <v>331</v>
      </c>
      <c r="I37" t="s">
        <v>332</v>
      </c>
    </row>
    <row r="38" spans="1:9" ht="12.75">
      <c r="A38" t="s">
        <v>333</v>
      </c>
      <c r="I38" t="s">
        <v>332</v>
      </c>
    </row>
    <row r="39" spans="1:9" ht="12.75">
      <c r="A39" t="s">
        <v>334</v>
      </c>
      <c r="I39" t="s">
        <v>60</v>
      </c>
    </row>
    <row r="40" spans="1:9" ht="12.75">
      <c r="A40" t="s">
        <v>335</v>
      </c>
      <c r="I40" t="s">
        <v>60</v>
      </c>
    </row>
    <row r="41" ht="12.75">
      <c r="A41" s="2" t="s">
        <v>336</v>
      </c>
    </row>
    <row r="42" spans="1:9" ht="12.75">
      <c r="A42" t="s">
        <v>337</v>
      </c>
      <c r="I42" t="s">
        <v>338</v>
      </c>
    </row>
    <row r="43" spans="1:9" ht="12.75">
      <c r="A43" t="s">
        <v>339</v>
      </c>
      <c r="I43" t="s">
        <v>340</v>
      </c>
    </row>
    <row r="46" spans="1:3" ht="12.75">
      <c r="A46" s="2" t="s">
        <v>292</v>
      </c>
      <c r="C46" t="s">
        <v>181</v>
      </c>
    </row>
    <row r="47" ht="12.75">
      <c r="A47" s="2" t="s">
        <v>293</v>
      </c>
    </row>
    <row r="48" spans="1:9" ht="12.75">
      <c r="A48" t="s">
        <v>294</v>
      </c>
      <c r="I48" t="s">
        <v>295</v>
      </c>
    </row>
    <row r="49" spans="1:9" ht="12.75">
      <c r="A49" t="s">
        <v>296</v>
      </c>
      <c r="I49" t="s">
        <v>295</v>
      </c>
    </row>
    <row r="50" spans="1:9" ht="12.75">
      <c r="A50" t="s">
        <v>297</v>
      </c>
      <c r="I50" t="s">
        <v>295</v>
      </c>
    </row>
    <row r="51" spans="1:9" ht="12.75">
      <c r="A51" t="s">
        <v>298</v>
      </c>
      <c r="I51" t="s">
        <v>185</v>
      </c>
    </row>
    <row r="52" ht="12.75">
      <c r="A52" s="2" t="s">
        <v>299</v>
      </c>
    </row>
    <row r="53" spans="1:9" ht="12.75">
      <c r="A53" t="s">
        <v>300</v>
      </c>
      <c r="I53" t="s">
        <v>197</v>
      </c>
    </row>
    <row r="54" spans="1:9" ht="12.75">
      <c r="A54" t="s">
        <v>301</v>
      </c>
      <c r="I54" t="s">
        <v>185</v>
      </c>
    </row>
    <row r="55" spans="1:9" ht="12.75">
      <c r="A55" t="s">
        <v>302</v>
      </c>
      <c r="I55" t="s">
        <v>185</v>
      </c>
    </row>
    <row r="56" spans="1:9" ht="12.75">
      <c r="A56" t="s">
        <v>303</v>
      </c>
      <c r="I56" t="s">
        <v>185</v>
      </c>
    </row>
    <row r="57" ht="12.75">
      <c r="A57" s="2" t="s">
        <v>304</v>
      </c>
    </row>
    <row r="58" spans="1:9" ht="12.75">
      <c r="A58" t="s">
        <v>341</v>
      </c>
      <c r="I58" t="s">
        <v>185</v>
      </c>
    </row>
    <row r="59" spans="1:9" ht="12.75">
      <c r="A59" t="s">
        <v>306</v>
      </c>
      <c r="I59" t="s">
        <v>185</v>
      </c>
    </row>
    <row r="60" spans="1:9" ht="12.75">
      <c r="A60" t="s">
        <v>342</v>
      </c>
      <c r="I60" t="s">
        <v>343</v>
      </c>
    </row>
    <row r="61" spans="1:9" ht="12.75">
      <c r="A61" t="s">
        <v>344</v>
      </c>
      <c r="I61" t="s">
        <v>345</v>
      </c>
    </row>
    <row r="62" spans="1:9" ht="12.75">
      <c r="A62" t="s">
        <v>346</v>
      </c>
      <c r="I62" t="s">
        <v>347</v>
      </c>
    </row>
    <row r="63" spans="1:9" ht="12.75">
      <c r="A63" t="s">
        <v>348</v>
      </c>
      <c r="I63" t="s">
        <v>349</v>
      </c>
    </row>
    <row r="64" spans="1:9" ht="12.75">
      <c r="A64" t="s">
        <v>325</v>
      </c>
      <c r="I64" t="s">
        <v>185</v>
      </c>
    </row>
    <row r="65" spans="1:9" ht="12.75">
      <c r="A65" t="s">
        <v>326</v>
      </c>
      <c r="I65" t="s">
        <v>185</v>
      </c>
    </row>
    <row r="66" ht="12.75">
      <c r="A66" s="2" t="s">
        <v>327</v>
      </c>
    </row>
    <row r="67" spans="1:9" ht="12.75">
      <c r="A67" t="s">
        <v>328</v>
      </c>
      <c r="I67" t="s">
        <v>350</v>
      </c>
    </row>
    <row r="68" spans="1:9" ht="12.75">
      <c r="A68" t="s">
        <v>330</v>
      </c>
      <c r="I68" t="s">
        <v>185</v>
      </c>
    </row>
    <row r="69" spans="1:9" ht="12.75">
      <c r="A69" t="s">
        <v>331</v>
      </c>
      <c r="I69" t="s">
        <v>332</v>
      </c>
    </row>
    <row r="70" spans="1:9" ht="12.75">
      <c r="A70" t="s">
        <v>333</v>
      </c>
      <c r="I70" t="s">
        <v>332</v>
      </c>
    </row>
    <row r="71" spans="1:9" ht="12.75">
      <c r="A71" t="s">
        <v>334</v>
      </c>
      <c r="I71" t="s">
        <v>60</v>
      </c>
    </row>
    <row r="72" spans="1:9" ht="12.75">
      <c r="A72" t="s">
        <v>335</v>
      </c>
      <c r="I72" t="s">
        <v>60</v>
      </c>
    </row>
    <row r="73" ht="12.75">
      <c r="A73" s="2" t="s">
        <v>336</v>
      </c>
    </row>
    <row r="74" spans="1:9" ht="12.75">
      <c r="A74" t="s">
        <v>337</v>
      </c>
      <c r="I74" t="s">
        <v>338</v>
      </c>
    </row>
    <row r="75" spans="1:9" ht="12.75">
      <c r="A75" t="s">
        <v>339</v>
      </c>
      <c r="I75" t="s">
        <v>340</v>
      </c>
    </row>
    <row r="78" spans="1:3" ht="12.75">
      <c r="A78" s="2" t="s">
        <v>292</v>
      </c>
      <c r="C78" t="s">
        <v>182</v>
      </c>
    </row>
    <row r="79" ht="12.75">
      <c r="A79" s="2" t="s">
        <v>293</v>
      </c>
    </row>
    <row r="80" spans="1:9" ht="12.75">
      <c r="A80" t="s">
        <v>294</v>
      </c>
      <c r="I80" t="s">
        <v>351</v>
      </c>
    </row>
    <row r="81" spans="1:9" ht="12.75">
      <c r="A81" t="s">
        <v>296</v>
      </c>
      <c r="I81" t="s">
        <v>351</v>
      </c>
    </row>
    <row r="82" spans="1:9" ht="12.75">
      <c r="A82" t="s">
        <v>297</v>
      </c>
      <c r="I82" t="s">
        <v>351</v>
      </c>
    </row>
    <row r="83" spans="1:9" ht="12.75">
      <c r="A83" t="s">
        <v>298</v>
      </c>
      <c r="I83" t="s">
        <v>185</v>
      </c>
    </row>
    <row r="84" ht="12.75">
      <c r="A84" s="2" t="s">
        <v>299</v>
      </c>
    </row>
    <row r="85" spans="1:9" ht="12.75">
      <c r="A85" t="s">
        <v>300</v>
      </c>
      <c r="I85" t="s">
        <v>193</v>
      </c>
    </row>
    <row r="86" spans="1:9" ht="12.75">
      <c r="A86" t="s">
        <v>301</v>
      </c>
      <c r="I86" t="s">
        <v>185</v>
      </c>
    </row>
    <row r="87" spans="1:9" ht="12.75">
      <c r="A87" t="s">
        <v>302</v>
      </c>
      <c r="I87" t="s">
        <v>189</v>
      </c>
    </row>
    <row r="88" spans="1:9" ht="12.75">
      <c r="A88" t="s">
        <v>352</v>
      </c>
      <c r="I88" t="s">
        <v>185</v>
      </c>
    </row>
    <row r="89" spans="1:9" ht="12.75">
      <c r="A89" t="s">
        <v>353</v>
      </c>
      <c r="I89" t="s">
        <v>185</v>
      </c>
    </row>
    <row r="90" ht="12.75">
      <c r="A90" s="2" t="s">
        <v>304</v>
      </c>
    </row>
    <row r="91" spans="1:9" ht="12.75">
      <c r="A91" t="s">
        <v>354</v>
      </c>
      <c r="I91" t="s">
        <v>355</v>
      </c>
    </row>
    <row r="92" spans="1:9" ht="12.75">
      <c r="A92" t="s">
        <v>356</v>
      </c>
      <c r="I92" t="s">
        <v>119</v>
      </c>
    </row>
    <row r="93" spans="1:9" ht="12.75">
      <c r="A93" t="s">
        <v>357</v>
      </c>
      <c r="I93" t="s">
        <v>119</v>
      </c>
    </row>
    <row r="94" spans="1:9" ht="12.75">
      <c r="A94" t="s">
        <v>358</v>
      </c>
      <c r="I94" t="s">
        <v>260</v>
      </c>
    </row>
    <row r="95" spans="1:9" ht="12.75">
      <c r="A95" t="s">
        <v>359</v>
      </c>
      <c r="I95" t="s">
        <v>360</v>
      </c>
    </row>
    <row r="96" spans="1:9" ht="12.75">
      <c r="A96" t="s">
        <v>361</v>
      </c>
      <c r="I96" t="s">
        <v>362</v>
      </c>
    </row>
    <row r="97" spans="1:9" ht="12.75">
      <c r="A97" t="s">
        <v>363</v>
      </c>
      <c r="I97" t="s">
        <v>364</v>
      </c>
    </row>
    <row r="98" ht="12.75">
      <c r="A98" s="2" t="s">
        <v>365</v>
      </c>
    </row>
    <row r="99" spans="1:9" ht="12.75">
      <c r="A99" t="s">
        <v>366</v>
      </c>
      <c r="I99" t="s">
        <v>332</v>
      </c>
    </row>
    <row r="100" spans="1:9" ht="12.75">
      <c r="A100" t="s">
        <v>367</v>
      </c>
      <c r="I100" t="s">
        <v>368</v>
      </c>
    </row>
    <row r="101" spans="1:9" ht="12.75">
      <c r="A101" t="s">
        <v>369</v>
      </c>
      <c r="I101" t="s">
        <v>370</v>
      </c>
    </row>
    <row r="102" spans="1:9" ht="12.75">
      <c r="A102" t="s">
        <v>371</v>
      </c>
      <c r="I102" t="s">
        <v>332</v>
      </c>
    </row>
    <row r="103" spans="1:9" ht="12.75">
      <c r="A103" t="s">
        <v>372</v>
      </c>
      <c r="I103" t="s">
        <v>332</v>
      </c>
    </row>
    <row r="104" spans="1:9" ht="12.75">
      <c r="A104" t="s">
        <v>373</v>
      </c>
      <c r="I104" t="s">
        <v>374</v>
      </c>
    </row>
    <row r="105" ht="12.75">
      <c r="A105" s="2" t="s">
        <v>327</v>
      </c>
    </row>
    <row r="106" spans="1:9" ht="12.75">
      <c r="A106" t="s">
        <v>375</v>
      </c>
      <c r="I106" t="s">
        <v>332</v>
      </c>
    </row>
    <row r="107" spans="1:9" ht="12.75">
      <c r="A107" t="s">
        <v>376</v>
      </c>
      <c r="I107" t="s">
        <v>185</v>
      </c>
    </row>
    <row r="108" spans="1:9" ht="12.75">
      <c r="A108" t="s">
        <v>377</v>
      </c>
      <c r="I108" t="s">
        <v>378</v>
      </c>
    </row>
    <row r="109" spans="1:9" ht="12.75">
      <c r="A109" t="s">
        <v>379</v>
      </c>
      <c r="I109" t="s">
        <v>185</v>
      </c>
    </row>
    <row r="110" ht="12.75">
      <c r="A110" s="2" t="s">
        <v>336</v>
      </c>
    </row>
    <row r="111" spans="1:9" ht="12.75">
      <c r="A111" t="s">
        <v>337</v>
      </c>
      <c r="I111" t="s">
        <v>338</v>
      </c>
    </row>
    <row r="112" spans="1:9" ht="12.75">
      <c r="A112" t="s">
        <v>339</v>
      </c>
      <c r="I112" t="s">
        <v>380</v>
      </c>
    </row>
  </sheetData>
  <sheetProtection/>
  <printOptions/>
  <pageMargins left="0.75" right="0.75" top="1" bottom="1" header="0.5" footer="0.5"/>
  <pageSetup fitToHeight="0" fitToWidth="0"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Komel Andrea</dc:creator>
  <cp:keywords/>
  <dc:description/>
  <cp:lastModifiedBy>Komel Andrea</cp:lastModifiedBy>
  <dcterms:created xsi:type="dcterms:W3CDTF">2021-10-12T08:23:19Z</dcterms:created>
  <dcterms:modified xsi:type="dcterms:W3CDTF">2021-10-12T08:23:19Z</dcterms:modified>
  <cp:category/>
  <cp:version/>
  <cp:contentType/>
  <cp:contentStatus/>
</cp:coreProperties>
</file>