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CI" sheetId="8" r:id="rId8"/>
    <sheet name="t1" sheetId="9" r:id="rId9"/>
    <sheet name="t1a" sheetId="10" r:id="rId10"/>
    <sheet name="t1b" sheetId="11" r:id="rId11"/>
    <sheet name="t1e" sheetId="12" r:id="rId12"/>
    <sheet name="t1f" sheetId="13" r:id="rId13"/>
    <sheet name="t1g" sheetId="14" r:id="rId14"/>
    <sheet name="t2" sheetId="15" r:id="rId15"/>
    <sheet name="t2a" sheetId="16" r:id="rId16"/>
    <sheet name="t3" sheetId="17" r:id="rId17"/>
    <sheet name="t4" sheetId="18" r:id="rId18"/>
    <sheet name="t5" sheetId="19" r:id="rId19"/>
    <sheet name="t6" sheetId="20" r:id="rId20"/>
    <sheet name="t7" sheetId="21" r:id="rId21"/>
    <sheet name="t8" sheetId="22" r:id="rId22"/>
    <sheet name="t9" sheetId="23" r:id="rId23"/>
    <sheet name="t11" sheetId="24" r:id="rId24"/>
    <sheet name="t12" sheetId="25" r:id="rId25"/>
    <sheet name="t13" sheetId="26" r:id="rId26"/>
    <sheet name="t14" sheetId="27" r:id="rId27"/>
    <sheet name="t15" sheetId="28" r:id="rId28"/>
    <sheet name="SchedaRiconciliazione" sheetId="29" r:id="rId29"/>
  </sheets>
  <definedNames/>
  <calcPr fullCalcOnLoad="1"/>
</workbook>
</file>

<file path=xl/sharedStrings.xml><?xml version="1.0" encoding="utf-8"?>
<sst xmlns="http://schemas.openxmlformats.org/spreadsheetml/2006/main" count="1796" uniqueCount="771">
  <si>
    <t>Stampa  Intero Modello  in data : 14/10/2022</t>
  </si>
  <si>
    <t xml:space="preserve">Tipo Rilevazione : </t>
  </si>
  <si>
    <t>CONSUNTIVAZIONE SPESE</t>
  </si>
  <si>
    <t xml:space="preserve">Anno : </t>
  </si>
  <si>
    <t>2019</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</si>
  <si>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</si>
  <si>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</si>
  <si>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</si>
  <si>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</si>
  <si>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</si>
  <si>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</si>
  <si>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</si>
  <si>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</si>
  <si>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</si>
  <si>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</si>
  <si>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</si>
  <si>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</si>
  <si>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</si>
  <si>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</si>
  <si>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</si>
  <si>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</si>
  <si>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</si>
  <si>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</si>
  <si>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</si>
  <si>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</si>
  <si>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</si>
  <si>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</si>
  <si>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</si>
  <si>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</si>
  <si>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</si>
  <si>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</si>
  <si>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</si>
  <si>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</si>
  <si>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</si>
  <si>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</si>
  <si>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</si>
  <si>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</si>
  <si>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</si>
  <si>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</si>
  <si>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</si>
  <si>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</si>
  <si>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</si>
  <si>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</si>
  <si>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</si>
  <si>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</si>
  <si>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12/10/2022</t>
  </si>
  <si>
    <t>Il Modello inviato è stato certificato la prima volta in data : 24/09/2020</t>
  </si>
  <si>
    <t>Aggiornamento T15/SICI concluso in data 29/09/2022</t>
  </si>
  <si>
    <t>T15/SICI consuntivate in data 29/09/2022</t>
  </si>
  <si>
    <t>Riepilogo Anomalie</t>
  </si>
  <si>
    <t>NSIS</t>
  </si>
  <si>
    <t>SQ1</t>
  </si>
  <si>
    <t>SQ2</t>
  </si>
  <si>
    <t>SQ3</t>
  </si>
  <si>
    <t>SQ4</t>
  </si>
  <si>
    <t>SQ5</t>
  </si>
  <si>
    <t>SQ6</t>
  </si>
  <si>
    <t>SQ7</t>
  </si>
  <si>
    <t>SQ8</t>
  </si>
  <si>
    <t>SQ9</t>
  </si>
  <si>
    <t>SQ10</t>
  </si>
  <si>
    <t>Stato</t>
  </si>
  <si>
    <t>NO</t>
  </si>
  <si>
    <t>IN1</t>
  </si>
  <si>
    <t>IN2</t>
  </si>
  <si>
    <t>IN3</t>
  </si>
  <si>
    <t>IN4</t>
  </si>
  <si>
    <t>IN5</t>
  </si>
  <si>
    <t>IN6</t>
  </si>
  <si>
    <t>IN7</t>
  </si>
  <si>
    <t>IN8</t>
  </si>
  <si>
    <t>IN9</t>
  </si>
  <si>
    <t>IN10</t>
  </si>
  <si>
    <t>IN11</t>
  </si>
  <si>
    <t>IN12</t>
  </si>
  <si>
    <t>IN13</t>
  </si>
  <si>
    <t>IN14</t>
  </si>
  <si>
    <t>IN15</t>
  </si>
  <si>
    <t>IN16</t>
  </si>
  <si>
    <t>IN17</t>
  </si>
  <si>
    <t>GA</t>
  </si>
  <si>
    <t>Qualora presenti, il dettaglio delle anomalie e delle giustificazioni addotte dall'amministrazione alle incongruenze è riportato nel "PDF delle anomalie" che dovrà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</si>
  <si>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</si>
  <si>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</si>
  <si>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</si>
  <si>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</si>
  <si>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</si>
  <si>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</si>
  <si>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</si>
  <si>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</si>
  <si>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14/10/2022 01:02:57</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</si>
  <si>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</si>
  <si>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</si>
  <si>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</si>
  <si>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</si>
  <si>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</si>
  <si>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2017</t>
  </si>
  <si>
    <t>2018</t>
  </si>
  <si>
    <t>DIRETTORI GENERALI</t>
  </si>
  <si>
    <t>DIRIG. SANITARI NON MEDICI</t>
  </si>
  <si>
    <t>DIR. RUOLO PROFESSIONALE</t>
  </si>
  <si>
    <t>PROFILI RUOLO SANITARIO - PERSONALE TECNICO SANITARIO</t>
  </si>
  <si>
    <t>PROFILI RUOLO SANITARIO - PERSONALE VIGILANZA E ISPEZIONE</t>
  </si>
  <si>
    <t>DIR. RUOLO TECNICO</t>
  </si>
  <si>
    <t>DIR. RUOLO AMMINISTRATIVO</t>
  </si>
  <si>
    <t>PROFILI RUOLO TECNICO</t>
  </si>
  <si>
    <t>PROFILI RUOLO AMMINISTRATIVO</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</si>
  <si>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</si>
  <si>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</si>
  <si>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</si>
  <si>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</si>
  <si>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</si>
  <si>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</si>
  <si>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</si>
  <si>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</si>
  <si>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</si>
  <si>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</si>
  <si>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1</t>
  </si>
  <si>
    <t>n.c.</t>
  </si>
  <si>
    <t>6,75</t>
  </si>
  <si>
    <t>9,92</t>
  </si>
  <si>
    <t>2</t>
  </si>
  <si>
    <t>2,5</t>
  </si>
  <si>
    <t>19</t>
  </si>
  <si>
    <t>17</t>
  </si>
  <si>
    <t>14,5</t>
  </si>
  <si>
    <t>3</t>
  </si>
  <si>
    <t>2,42</t>
  </si>
  <si>
    <t>17,83</t>
  </si>
  <si>
    <t>17,24</t>
  </si>
  <si>
    <t>16,92</t>
  </si>
  <si>
    <t>61,89</t>
  </si>
  <si>
    <t>55,22</t>
  </si>
  <si>
    <t>54,41</t>
  </si>
  <si>
    <t>156,14</t>
  </si>
  <si>
    <t>149,76</t>
  </si>
  <si>
    <t>148,59</t>
  </si>
  <si>
    <t>51,35</t>
  </si>
  <si>
    <t>53,2</t>
  </si>
  <si>
    <t>50,79</t>
  </si>
  <si>
    <t>317,95</t>
  </si>
  <si>
    <t>307,84</t>
  </si>
  <si>
    <t>301,04</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</si>
  <si>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</si>
  <si>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</si>
  <si>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</si>
  <si>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</si>
  <si>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</si>
  <si>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</si>
  <si>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</si>
  <si>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</si>
  <si>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</si>
  <si>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</si>
  <si>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</si>
  <si>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</si>
  <si>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</si>
  <si>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</si>
  <si>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Flessibile (Tab.2A) - Dati riepilogativi dell'ultimo triennio</t>
  </si>
  <si>
    <t>Personale a tempo determinato n. dipendenti T2A</t>
  </si>
  <si>
    <t>Personale con contratti di collaborazione coordinata e continuativa</t>
  </si>
  <si>
    <t>DP - DIR. RUOLO PROFESSIONALE</t>
  </si>
  <si>
    <t>LT - PROFILI RUOLO TECNICO</t>
  </si>
  <si>
    <t>TOTALE</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</si>
  <si>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</si>
  <si>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</si>
  <si>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</si>
  <si>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</si>
  <si>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</si>
  <si>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</si>
  <si>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</si>
  <si>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</si>
  <si>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</si>
  <si>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</si>
  <si>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</si>
  <si>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</si>
  <si>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</si>
  <si>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</si>
  <si>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</si>
  <si>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</si>
  <si>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</si>
  <si>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</si>
  <si>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</si>
  <si>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</si>
  <si>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</si>
  <si>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</si>
  <si>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</si>
  <si>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</si>
  <si>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 xml:space="preserve">Partita IVA : </t>
  </si>
  <si>
    <t>02096520305</t>
  </si>
  <si>
    <t xml:space="preserve">Codice Fiscale : </t>
  </si>
  <si>
    <t xml:space="preserve">Telefono : </t>
  </si>
  <si>
    <t>1918111</t>
  </si>
  <si>
    <t xml:space="preserve">Email : </t>
  </si>
  <si>
    <t>direzione.generale@arpa.fvg.it</t>
  </si>
  <si>
    <t xml:space="preserve">Via : </t>
  </si>
  <si>
    <t>VIA CAIROLI</t>
  </si>
  <si>
    <t xml:space="preserve">Numero Civico : </t>
  </si>
  <si>
    <t>14</t>
  </si>
  <si>
    <t xml:space="preserve">C.A.P. : </t>
  </si>
  <si>
    <t>33057</t>
  </si>
  <si>
    <t xml:space="preserve">Città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</si>
  <si>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</si>
  <si>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</si>
  <si>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</si>
  <si>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</si>
  <si>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</si>
  <si>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</si>
  <si>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</si>
  <si>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</si>
  <si>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</si>
  <si>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</si>
  <si>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</si>
  <si>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EMail</t>
  </si>
  <si>
    <t>VATTA</t>
  </si>
  <si>
    <t>STELLIO</t>
  </si>
  <si>
    <t>dir.gen@arpa.fvg.it</t>
  </si>
  <si>
    <t>Referente da contattare</t>
  </si>
  <si>
    <t>risorse.umane@arpa.fvg.it</t>
  </si>
  <si>
    <t>Riepilogo Domande Presenti Nella Circolare</t>
  </si>
  <si>
    <t>I modelli debbono essere sottoscritti dai revisori dei conti</t>
  </si>
  <si>
    <t xml:space="preserve">Domande presenti in circolare : </t>
  </si>
  <si>
    <t>INDICARE IL NUMERO DEI CONTRATTI DI COLLABORAZIONE COORDINATA E CONTINUATIVA.</t>
  </si>
  <si>
    <t>0</t>
  </si>
  <si>
    <t>INDICARE IL NUMERO DEGLI INCARICHI LIBERO PROFESSIONALE, DI STUDIO, RICERCA E CONSULENZA.</t>
  </si>
  <si>
    <t>INDICARE IL NUMERO DI CONTRATTI PER PRESTAZIONI PROFESSIONALI CONSISTENTI NELLA RESA DI SERVIZI O ADEMPIMENTI OBBLIGATORI PER LEGGE.</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</si>
  <si>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</si>
  <si>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</si>
  <si>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3372</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</si>
  <si>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</si>
  <si>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</si>
  <si>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6</t>
  </si>
  <si>
    <t>INDICARE IL NUMERO DELLE UNITÀ RILEVATE IN TABELLA 1 TRA I "PRESENTI AL 31.12" CHE RISULTAVANO TITOLARI DI PERMESSI PER LEGGE N. 104/92.</t>
  </si>
  <si>
    <t>30</t>
  </si>
  <si>
    <t>INDICARE IL NUMERO DELLE UNITÀ RILEVATE IN TABELLA 1 TRA I "PRESENTI AL 31.12" CHE RISULTAVANO TITOLARI DI PERMESSI AI SENSI DELL'ART. 42, C.5 D.LGS.151/2001 E S.M.</t>
  </si>
  <si>
    <t>4</t>
  </si>
  <si>
    <t>INDICARE IL NUMERO DEI MEDICI CONVENZIONATI CUI È STATO CONFERITO L'INCARICO DI DIRETTORE DI DISTRETTO AI SENSI DELL'ART. 3-SEXIES, COMMA 3, DEL D.LGS. 502/92.</t>
  </si>
  <si>
    <t>INDICARE IL COSTO DEI MEDICI CONVENZIONATI CUI È STATO CONFERITO L'INCARICO DI DIRETTORE DI DISTRETTO AI SENSI DELL'ART. 3-SEXIES, COMMA 3, DEL D.LGS. 502/92.</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</si>
  <si>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</si>
  <si>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</si>
  <si>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NUMERO DI CONVENZIONI IN VIGORE NEL CORSO DELL'ANNO PER L'UTILIZZO DI PERSONALE PROVENIENTE DA ALTRE AMMINISTRAZIONI PUBBLICHE</t>
  </si>
  <si>
    <t>UNITÀ DI PERS.DIRIGENTE PRESENTI IN TABELLA 1 PER LE QUALI SUSSISTE UN GIUDIZIO DI IDONEITÀ CONDIZIONATA ALLA MANSIONE EX ART. 41,C.6, LETT.B) D.LGS. 81/2008 CON SOLO RIFERIMENTO ALLE LIMITAZIONI</t>
  </si>
  <si>
    <t>UNITÀ DI PERSONALE DIRIGENTE DI CUI ALLA PRECEDENTE DOMANDA PER LE QUALI IL GIUDIZIO DI IDONEITÀ CONDIZIONATA HA DETERMINATO L'ESCLUSIONE DALLA TURNAZIONE SULLE 24/ORE E DALLA PRONTA DISPONIBILITÀ</t>
  </si>
  <si>
    <t>UNITÀ DI PERS. NON DIRIGENTE PRESENTI IN TABELLA 1 PER LE QUALI SUSSISTE UN GIUDIZIO DI IDONEITÀ CONDIZIONATA ALLA MANSIONE EX ART. 41,C.6, LETT.B) D.LGS. 81/2008 CON SOLO RIFERIMENTO ALLE LIMITAZIONI</t>
  </si>
  <si>
    <t>13</t>
  </si>
  <si>
    <t>UNITÀ DI PERS. NON DIRIGENTE DI CUI ALLA PRECEDENTE DOMANDA PER LE QUALI IL GIUDIZIO DI IDONEITÀ CONDIZIONATA HA DETERMINATO L'ESCLUSIONE DALLA TURNAZIONE SULLE 24 ORE E/O DALLA PRONTA DISPONIBILITÀ</t>
  </si>
  <si>
    <t>UNITÀ DI PERSONALE DIRIGENTE COLLOCATE IN ASPETTATIVA SENZA ASSEGNI PER ASSUNZIONE A TEMPO DETERMINATO PRESSO LA STESSA O ALTRA AMMINISTRAZIONE</t>
  </si>
  <si>
    <t>UNITÀ DI PERSONALE NON DIRIGENTE COLLOCATE IN ASPETTATIVA SENZA ASSEGNI PER ASSUNZIONE A TEMPO DETERMINATO PRESSO LA STESSA O ALTRA AMMINISTRAZIONE</t>
  </si>
  <si>
    <t>INDICARE IL NUMERO DELLE ORE DI SERVIZIO EFFETTUATE NEL CORSO DELL'ANNO DI RILEVAZIONE DAGLI SPECIALISTI AMBULATORIALI INTERNI</t>
  </si>
  <si>
    <t>INDICARE IL COSTO DEGLI SPECIALISTI AMBULATORIALI INTERNI</t>
  </si>
  <si>
    <t>INDICARE IL COSTO DEI MEDICI ADDETTI ALLE ATTIVITA' DELLA MEDICINA DEI SERVIZI TERRITORIALI</t>
  </si>
  <si>
    <t xml:space="preserve">Note e chiarimenti alla rilevazione : </t>
  </si>
  <si>
    <t>Componenti Collegio dei Revisori (o Organo Equivalente)</t>
  </si>
  <si>
    <t>EMail (sostituisce l'ENTE RAPPRESENTATO delle rilevazioni precedenti)</t>
  </si>
  <si>
    <t>MAINARDIS</t>
  </si>
  <si>
    <t>STEFANO</t>
  </si>
  <si>
    <t>stefanomainardis@pec.it</t>
  </si>
  <si>
    <t>BRESSAN</t>
  </si>
  <si>
    <t>ANDREA</t>
  </si>
  <si>
    <t>a.bressan@odcecpn.legalmail.it</t>
  </si>
  <si>
    <t>RIBETTI</t>
  </si>
  <si>
    <t>FRANCESCO</t>
  </si>
  <si>
    <t>francesco.ribetti@avvocatipordenone.it</t>
  </si>
  <si>
    <t xml:space="preserve">Macrocategoria : </t>
  </si>
  <si>
    <t>MEDICI</t>
  </si>
  <si>
    <t>FONDO RELATIVO ALL'ANNO DI RILEVAZIONE / TEMPISTICA DELLA C.I.</t>
  </si>
  <si>
    <t>L'amministrazione, alla data di compilazione/rettifica della presente scheda, ha contezza formale e certificata dall'organo di controllo del limite di spesa rappresentato dal fondo/i per la contrattazione integrativa dell'anno di rilevazione (S/N)?</t>
  </si>
  <si>
    <t xml:space="preserve"> </t>
  </si>
  <si>
    <t>È prevista una certificazione disgiunta per le risorse (costituzione) e per gli impieghi (contratto integrativo) secondo quanto raccomandato dalla circolare RGS n. 25/2012 (S/N)?</t>
  </si>
  <si>
    <t>In caso di certificazione disgiunta: data di certificazione della sola costituzione del fondo/i specificamente riferita all'anno di rilevazione (art. 40-bis, c.1 del Dlgs 165/2001)</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</si>
  <si>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</si>
  <si>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</si>
  <si>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</si>
  <si>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RISPETTO DI SPECIFICI LIMITI DI LEGGE</t>
  </si>
  <si>
    <t>Importo del limite 2016 riferito alla presente macrocategoria come certificato dall'organo di controllo in sede di validazione del fondo/i dell'anno corrente (euro)</t>
  </si>
  <si>
    <t>Totale risorse della tabella 15 (e, ove previste, anche della sezione LEG della scheda SICI) della presente macro-categoria non rilevanti ai fini della verifica del limite art. 23 c. 2 Dlgs 75/2017 (euro)</t>
  </si>
  <si>
    <t>(eventuale) Importo della decurtazione operata complessivamente sui fondi per la contrattazione integrativa dell'anno corrente a seguito della rideterminazione delle strutture ai sensi dell'art. 9-quinquies del DL 78/2015 (euro)</t>
  </si>
  <si>
    <t>ORGANIZZAZIONE E INCARICHI</t>
  </si>
  <si>
    <t>Numero di incarichi di direzione di struttura complessa effettivamente coperti al 31.12 dell'anno di rilevazione</t>
  </si>
  <si>
    <t>Valore medio su base annua della retribuzione di posizione - parte variabile aziendale - incarichi di struttura complessa (euro)</t>
  </si>
  <si>
    <t>Numero di incarichi di direzione di di struttura semplice effettivamente coperti al 31.12 dell'anno di rilevazione</t>
  </si>
  <si>
    <t>Valore medio su base annua della retribuzione di posizione - parte variabile aziendale - incarichi di struttura semplice (euro)</t>
  </si>
  <si>
    <t>Numero degli incarichi di cui all'art. 27, c. 1, lett. c) e d) del Ccnl 8.6.2000 effettivamente coperti al 31.12 dell'anno di rilevazione</t>
  </si>
  <si>
    <t>Valore medio su base annua della retribuzione di posizione - parte variabile aziendale - per incarichi di cui all'art. 27, c. 1, lett. c) e d) del Ccnl 8.6.2000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</si>
  <si>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</si>
  <si>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</si>
  <si>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</si>
  <si>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</si>
  <si>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</si>
  <si>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</si>
  <si>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</si>
  <si>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</si>
  <si>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</si>
  <si>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INFORMAZIONI / CHIARIMENTI</t>
  </si>
  <si>
    <t>Informazioni/chiarimenti da parte dell'Organo di controllo (max 1.500 caratteri)</t>
  </si>
  <si>
    <t>Informazioni/chiarimenti da parte dell'Amministrazione (max 1.500 caratteri)</t>
  </si>
  <si>
    <t>DIRIGENTI NON MEDICI</t>
  </si>
  <si>
    <t>SI</t>
  </si>
  <si>
    <t>02-07-2019</t>
  </si>
  <si>
    <t>1075243</t>
  </si>
  <si>
    <t>5</t>
  </si>
  <si>
    <t>15</t>
  </si>
  <si>
    <t>Numero degli incarichi di dirigente delle professioni sanitarie al 31.12 dell'anno di rilevazione</t>
  </si>
  <si>
    <t>Valore medio su base annua della retribuzione di posizione - parte variabile aziendale - degli incarichi di dirigente delle professioni sanitarie (euro)</t>
  </si>
  <si>
    <t>545575</t>
  </si>
  <si>
    <t>11092</t>
  </si>
  <si>
    <t>PERSONALE NON DIRIGENTE</t>
  </si>
  <si>
    <t>04-04-2019</t>
  </si>
  <si>
    <t>Importo del limite di cui all'art. 23 c. 2 Dlgs 75/2017 riferito alla retribuzione accessoria complessiva dell'Amministrazione per l'anno corrente (non dirigenti, P.O., dirigenti, ecc., euro)</t>
  </si>
  <si>
    <t>3756693</t>
  </si>
  <si>
    <t>2681450</t>
  </si>
  <si>
    <t>243274</t>
  </si>
  <si>
    <t>Importo del limite di cui all'art. 9, comma 28 del decreto legge n. 78/2010 riferito all'anno corrente (euro)</t>
  </si>
  <si>
    <t>Importo del limite di cui all'art. 9, comma 28 del decreto legge n. 78/2010 utilizzato ai fini delle assunzioni effettuate nell'anno corrente ai sensi dell'art. 20, comma 3 del Dlgs 75/2017 (stipendio, accessorio e O.R. a carico dell'amministrazione)</t>
  </si>
  <si>
    <t>Numero totale degli incarichi funzionali ai sensi degli artt. 14, 16 e 17 del Ccnl 22.5.2018 previsti nellordinamento</t>
  </si>
  <si>
    <t>34</t>
  </si>
  <si>
    <t>Numero di incarichi funzionali effettivamente coperti alla data del 31.12 dell'anno di rilevazione con valore dell'indennità più elevato</t>
  </si>
  <si>
    <t>Numero di incarichi funzionali effettivamente coperti alla data del 31.12 dell'anno di rilevazione con valore dell'indennità meno elevato</t>
  </si>
  <si>
    <t>Numero di incarichi funzionali effettivamente coperti alla data del 31.12 dell'anno di rilevazione con valore dell'indennità intermedio</t>
  </si>
  <si>
    <t>22</t>
  </si>
  <si>
    <t>Valore unitario su base annua dell'indennità per incarico funzionale più elevato (euro)</t>
  </si>
  <si>
    <t>8500</t>
  </si>
  <si>
    <t>Valore unitario su base annua dell'indennità per incarico funzionale meno elevato (euro)</t>
  </si>
  <si>
    <t>4000</t>
  </si>
  <si>
    <t>Valore unitario su base annua dell'indennità per incarico funzionale previsto con valore intermedio (valore medio in euro)</t>
  </si>
  <si>
    <t>5955</t>
  </si>
  <si>
    <t>PROGRESSIONI ECONOMICHE ORIZZONTALI A VALERE SUL FONDO DELL'ANNO DI RILEVAZIONE</t>
  </si>
  <si>
    <t>E' stata verificata la sussistenza del requisito di cui all'art. 3, c. 1 del Ccnl 10.4.2008 secondo la disciplina di cui all'art. 35 del Ccnl 7.4.1999 (S/N)?</t>
  </si>
  <si>
    <t>Numero dei dipendenti che hanno concorso alle procedure per le PEO a valere sul fondo dell'anno di rilevazione</t>
  </si>
  <si>
    <t>101</t>
  </si>
  <si>
    <t>Numero totale delle PEO effettuate a valere sul fondo dell'anno di rilevazione</t>
  </si>
  <si>
    <t>53</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</si>
  <si>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</si>
  <si>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</si>
  <si>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</si>
  <si>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43198</t>
  </si>
  <si>
    <t>L'ente ha rispettato l'indicazione di cui all'art. 84 del Ccnl 22.5.2018 di destinare almeno il 30% delle risorse variabili del fondo dell'anno di rilevazione a performance Individuale (S/N)?</t>
  </si>
  <si>
    <t>Importo totale della performance individuale erogata a valere sul fondo dell'anno di rilevazione (euro)</t>
  </si>
  <si>
    <t>217261</t>
  </si>
  <si>
    <t>Importo totale della performance organizzativa erogata a valere sul fondo dell'anno di rilevazione (euro)</t>
  </si>
  <si>
    <t>993156</t>
  </si>
  <si>
    <t>Importo totale della performance (individuale e organizzativa) non erogata a seguito della valutazione non piena con riferimento al fondo dell'anno di rilevazione (euro)</t>
  </si>
  <si>
    <t>267</t>
  </si>
  <si>
    <t>Nella sezione ORG il numero degli incarichi e il loro valore sono stati calcolati sulle posizioni organizzative in essere al 31/12/2019. I saldi per l'anno 2019 non sono ancora stati completamente erogati.</t>
  </si>
  <si>
    <t>T1 Personale a Tempo Indeterminato</t>
  </si>
  <si>
    <t>Qualifica</t>
  </si>
  <si>
    <t>Tempo Pieno</t>
  </si>
  <si>
    <t>Part Time Inf. 50%</t>
  </si>
  <si>
    <t>Part Time Sup. 50%</t>
  </si>
  <si>
    <t>Totale Dipendenti al 31/12</t>
  </si>
  <si>
    <t>TOTALE GENERALE</t>
  </si>
  <si>
    <t>U</t>
  </si>
  <si>
    <t>D</t>
  </si>
  <si>
    <t>DIRETTORE GENERALE</t>
  </si>
  <si>
    <t>DIRETTORE SANITARIO</t>
  </si>
  <si>
    <t>DIRETTORE AMMINISTRATIVO</t>
  </si>
  <si>
    <t>BIOLOGI CON INC. DI STRUTTURA COMPLESSA (RAPP. ESCLUSIVO)</t>
  </si>
  <si>
    <t>BIOLOGI CON INC. DI STRUTTURA SEMPLICE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</si>
  <si>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</si>
  <si>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</si>
  <si>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</si>
  <si>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</si>
  <si>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</si>
  <si>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COLL.RE PROF.LE SANITARIO - PERS. TEC.- D</t>
  </si>
  <si>
    <t>COLL.RE PROF.LE SANITARIO - TECN. DELLA PREV. SENIOR - DS</t>
  </si>
  <si>
    <t>COLL.RE PROF.LE SANITARIO - TECN. DELLA PREV. - D</t>
  </si>
  <si>
    <t>INGEGNERE DIRIG. CON INCARICO DI STRUTTURA SEMPLICE</t>
  </si>
  <si>
    <t>ANALISTI DIRIG. CON INCARICO DI STRUTTURA SEMPLICE</t>
  </si>
  <si>
    <t>ANALISTI DIRIG. CON ALTRI INCAR.PROF.LI</t>
  </si>
  <si>
    <t>COLLAB.RE TEC. - PROF.LE SENIOR - DS</t>
  </si>
  <si>
    <t>COLLAB.RE TEC. - PROF.LE - D</t>
  </si>
  <si>
    <t>ASSISTENTE TECNICO - C</t>
  </si>
  <si>
    <t>PROGRAM.RE - C</t>
  </si>
  <si>
    <t>OPERATORE TECNICO SPECIAL.TO - BS</t>
  </si>
  <si>
    <t>OPERATORE TECNICO - B</t>
  </si>
  <si>
    <t>COLLABORATORE AMMINISTRATIVO PROF.LE SENIOR - DS</t>
  </si>
  <si>
    <t>COLLABORATORE AMMINISTRATIVO PROF.LE - D</t>
  </si>
  <si>
    <t>ASSISTENTE AMMINISTRATIVO - C</t>
  </si>
  <si>
    <t>COADIUTORE AMM.VO SENIOR - BS</t>
  </si>
  <si>
    <t>COADIUTORE AMM.VO - B</t>
  </si>
  <si>
    <t>T1a Personale dell'azienda sanitaria per figura professionale</t>
  </si>
  <si>
    <t>Figura Professionale</t>
  </si>
  <si>
    <t>Tempo Indeterminato</t>
  </si>
  <si>
    <t>Tempo Determinato</t>
  </si>
  <si>
    <t>Com. Da Altri Enti</t>
  </si>
  <si>
    <t>Com. Ad Altri Enti</t>
  </si>
  <si>
    <t>Presenti Al 31/12</t>
  </si>
  <si>
    <t>Tempo Parz.</t>
  </si>
  <si>
    <t>U(a)</t>
  </si>
  <si>
    <t>D(b)</t>
  </si>
  <si>
    <t>U(c)</t>
  </si>
  <si>
    <t>D(d)</t>
  </si>
  <si>
    <t>U(a+c)</t>
  </si>
  <si>
    <t>D(b+d)</t>
  </si>
  <si>
    <t>PROFESSIONI TECNICO SANITARIE E DELLA PREVENZIONE</t>
  </si>
  <si>
    <t>COLLABORATORE PROFESSIONALE SANITARIO</t>
  </si>
  <si>
    <t>TECNICO DELLA PREVENZIONE NELL AMBIENTE E NEI LUOGHI DI LAVORO</t>
  </si>
  <si>
    <t>TECNICO SANITARIO DI LABORATORIO BIOMEDICO</t>
  </si>
  <si>
    <t>T1B Personale a Tempo Pieno e Parziale Aziende Sanitarie Universitarie</t>
  </si>
  <si>
    <t xml:space="preserve"> LA TABELLA NON RISULTA RILEVATA </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</si>
  <si>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</si>
  <si>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</si>
  <si>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</si>
  <si>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</si>
  <si>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</si>
  <si>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</si>
  <si>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</si>
  <si>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</si>
  <si>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</si>
  <si>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</si>
  <si>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</si>
  <si>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</si>
  <si>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</si>
  <si>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</si>
  <si>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</si>
  <si>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Dirigenza sanitaria non medica</t>
  </si>
  <si>
    <t>Strutture complesse</t>
  </si>
  <si>
    <t>Previste</t>
  </si>
  <si>
    <t>Assegnate a personale a tempo indeterminato</t>
  </si>
  <si>
    <t>Strutture semplici</t>
  </si>
  <si>
    <t>Altri incarichi</t>
  </si>
  <si>
    <t>Dirigenza Professionale Tecnica e Amministrativa</t>
  </si>
  <si>
    <t>Personale non dirigente</t>
  </si>
  <si>
    <t>Posizioni organizzative ruolo sanitario</t>
  </si>
  <si>
    <t>Ex caposala o posizioni analoghe posizioni cristallizate</t>
  </si>
  <si>
    <t>Posizioni organizzative ruolo tecnico</t>
  </si>
  <si>
    <t>Assegnate</t>
  </si>
  <si>
    <t>Posizioni organizzative ruolo amministrativo</t>
  </si>
  <si>
    <t>Funzioni di coordinamento ruolo sanitario</t>
  </si>
  <si>
    <t>Assegnate con indennita di coordinamento solo parte fissa</t>
  </si>
  <si>
    <t>T2 Personale con Contratto o Modalità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</si>
  <si>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</si>
  <si>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</si>
  <si>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</si>
  <si>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</si>
  <si>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</si>
  <si>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</si>
  <si>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</si>
  <si>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</si>
  <si>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</si>
  <si>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</si>
  <si>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</si>
  <si>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</si>
  <si>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</si>
  <si>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</si>
  <si>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</si>
  <si>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</si>
  <si>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</si>
  <si>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</si>
  <si>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</si>
  <si>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esoneri</t>
  </si>
  <si>
    <t>Personale dell'Amministrazione - personale in aspettativa</t>
  </si>
  <si>
    <t>Personale Esterno - comandati/distaccati</t>
  </si>
  <si>
    <t>Personale Esterno - fuori ruolo</t>
  </si>
  <si>
    <t>Personale Esterno - convenzioni</t>
  </si>
  <si>
    <t>DIRIGENTE AMM.VO CON INCARICO DI STRUTTURA COMPLESSA</t>
  </si>
  <si>
    <t>T4 Passaggi di Ruolo/Posizione Economica/Profilo</t>
  </si>
  <si>
    <t>Qualifica di partenza</t>
  </si>
  <si>
    <t>Qualifica di arrivo</t>
  </si>
  <si>
    <t>Numero di passagi</t>
  </si>
  <si>
    <t>TOTALE PASSAGGI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</si>
  <si>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</si>
  <si>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</si>
  <si>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</si>
  <si>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</si>
  <si>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</si>
  <si>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</si>
  <si>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</si>
  <si>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</si>
  <si>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Altre cause</t>
  </si>
  <si>
    <t>INGEGNERE DIRIG. CON ALTRI INCAR.PROF.LI</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</si>
  <si>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</si>
  <si>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</si>
  <si>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</si>
  <si>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</si>
  <si>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</si>
  <si>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</si>
  <si>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</si>
  <si>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</si>
  <si>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</si>
  <si>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</si>
  <si>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</si>
  <si>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</si>
  <si>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</si>
  <si>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</si>
  <si>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</si>
  <si>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</si>
  <si>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</si>
  <si>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</si>
  <si>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</si>
  <si>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</si>
  <si>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</si>
  <si>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</si>
  <si>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</si>
  <si>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</si>
  <si>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</si>
  <si>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</si>
  <si>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</si>
  <si>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</si>
  <si>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</si>
  <si>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</si>
  <si>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</si>
  <si>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</si>
  <si>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</si>
  <si>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</si>
  <si>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</si>
  <si>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</si>
  <si>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</si>
  <si>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</si>
  <si>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</si>
  <si>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</si>
  <si>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</si>
  <si>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</si>
  <si>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</si>
  <si>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</si>
  <si>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</si>
  <si>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</si>
  <si>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</si>
  <si>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</si>
  <si>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</si>
  <si>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</si>
  <si>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</si>
  <si>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</si>
  <si>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</si>
  <si>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</si>
  <si>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</si>
  <si>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</si>
  <si>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</si>
  <si>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</si>
  <si>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</si>
  <si>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</si>
  <si>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</si>
  <si>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</si>
  <si>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</si>
  <si>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</si>
  <si>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</si>
  <si>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</si>
  <si>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</si>
  <si>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</si>
  <si>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</si>
  <si>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</si>
  <si>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</si>
  <si>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</si>
  <si>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</si>
  <si>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</si>
  <si>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</si>
  <si>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ASSEGNO AD PERSONAM</t>
  </si>
  <si>
    <t>INDENNITÀ ART. 42, COMMA 5-TER, D.LGS. 151/2001</t>
  </si>
  <si>
    <t>INDENNITA' DE MARIA</t>
  </si>
  <si>
    <t>Qualifiche per le Voci di Spesa di Tipo S e T</t>
  </si>
  <si>
    <t>ALTRI COMPENSI ACCESSORI PERSONALE UNIVERSITARIO</t>
  </si>
  <si>
    <t>ALTRI COMPENSI PER PARTICOLARI CONDIZIONI DI LAVORO</t>
  </si>
  <si>
    <t>PRONTA DISPONIBILITA'</t>
  </si>
  <si>
    <t xml:space="preserve">COMPENSI PRODUTTIVITA' </t>
  </si>
  <si>
    <t>INCENTIVI PER FUNZIONI TECNICHE</t>
  </si>
  <si>
    <t>ONORARI AVVOCATI</t>
  </si>
  <si>
    <t>ELEMENTO PEREQUATIVO</t>
  </si>
  <si>
    <t>INDENNITA' D'INCARICO</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</si>
  <si>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</si>
  <si>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</si>
  <si>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</si>
  <si>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</si>
  <si>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</si>
  <si>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</si>
  <si>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</si>
  <si>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</si>
  <si>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</si>
  <si>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</si>
  <si>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</si>
  <si>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</si>
  <si>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</si>
  <si>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</si>
  <si>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</si>
  <si>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</si>
  <si>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</si>
  <si>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</si>
  <si>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</si>
  <si>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</si>
  <si>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</si>
  <si>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</si>
  <si>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</si>
  <si>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</si>
  <si>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</si>
  <si>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</si>
  <si>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</si>
  <si>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</si>
  <si>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</si>
  <si>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</si>
  <si>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</si>
  <si>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</si>
  <si>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</si>
  <si>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</si>
  <si>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</si>
  <si>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</si>
  <si>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SOMME RIMBORSATE ALLE UNIVERSITÀ PER INDENNITÀ DE MARIA</t>
  </si>
  <si>
    <t>ALTRE SOMME RIMBORSATE ALLE AMMINISTRAZIONI</t>
  </si>
  <si>
    <t>SOMME RICEVUTE DA U.E. E/O PRIVATI (-)</t>
  </si>
  <si>
    <t>RIMBORSI RICEVUTI PER PERS. COMAND./FUORI RUOLO/IN CONV. (-)</t>
  </si>
  <si>
    <t>ALTRI RIMBORSI RICEVUTI DALLE AMMINISTRAZIONI (-)</t>
  </si>
  <si>
    <t>ACCANTONAMENTI PER RINNOVI CONTRATTUALI</t>
  </si>
  <si>
    <t>COMPENSI AGGIUNTIVI PER LA DIRIGENZA MEDICA E VETERINARIA</t>
  </si>
  <si>
    <t>COMPENSI AGGIUNTIVI PER LA DIRIGENZA DEL RUOLO SANITARIO</t>
  </si>
  <si>
    <t>COMP.AGGIUNTIVI PERS.INFERM.CO E TECN.SAN.DI RADIOL.MED.</t>
  </si>
  <si>
    <t>Elenco istituzioni ed importi dei rimborsi effettuati</t>
  </si>
  <si>
    <t>P071 ARCS EURO 6715 REGIONE VENETO EURO 11966 ASFO EURO 12892 ASUIUD EURO 1389 AAS2 EURO 3185 UNIVERSITA TRIESTE EURO 12750</t>
  </si>
  <si>
    <t>Elenco istituzioni ed importi dei rimborsi ricevuti</t>
  </si>
  <si>
    <t>P090 ASUIUD EURO 6741 AAS2 EURO 1468 REGIONE FVG EURO 109740 REGIONE FVG EURO 307781                                                                                                                                                                      P098 ACCREDIA EURO 38932 IOF E REGIONE VENETO EURO 10371 ZADAR E REGIONE VENETO EURO 10850 RRA SEVERNE PRIMORSKE E REGIONE FVG EURO 20264 REGIONE EMILIA ROMAGNA EURO 29767                                                                               P099 MINISTERO AMBIENTE EURO 165378 REGIONE FVG EURO 32046 ISPRA EURO 17703 ERSA 61266 REGIONE FVG 11895 REGIONE FVG 8921 REGIONE FVG 8921 AAS N 2 EURO 9960 MINISTERO INTERNO EURO 12738 REGIONE FVG 336 INAIL 8706</t>
  </si>
  <si>
    <t>T15 Fondo per la contrattazione integrativa</t>
  </si>
  <si>
    <t>Macrocategoria : DIRIGENTI NON MEDICI</t>
  </si>
  <si>
    <t>Importo di competenza</t>
  </si>
  <si>
    <t>Entrata</t>
  </si>
  <si>
    <t>Uscita</t>
  </si>
  <si>
    <t>Fondo retrib. posizione, equiparazione, specifico tratt.</t>
  </si>
  <si>
    <t>Risorse fisse aventi carattere di certezza e stabilità</t>
  </si>
  <si>
    <t>IMPORTO CONSOLIDATO AL 31.12.07 (ART. 8 C. 1 CCNL 08-09)</t>
  </si>
  <si>
    <t>INCREMENTI CCNL 08-09 (ART. 8 C. 2)</t>
  </si>
  <si>
    <t>RIA PERSONALE CESSATO (ART 50 C 2 L E, C 3 L D CCNL 98-01)</t>
  </si>
  <si>
    <t>INCR. DOT. ORG. O NUOVI SERV. (ART. 53 - POSIZ - CCNL 98-01)</t>
  </si>
  <si>
    <t>ALTRE RISORSE FONDO POSIZIONE / PARTE FISSA</t>
  </si>
  <si>
    <t>totale Risorse fisse aventi carattere di certezza e stabilità Fondo posizione</t>
  </si>
  <si>
    <t>673.454</t>
  </si>
  <si>
    <t>Decurtazioni</t>
  </si>
  <si>
    <t>ART 1 C 456 L 147/2013 - DECURTAZIONE PERMANENTE</t>
  </si>
  <si>
    <t>ALTRE DECURTAZIONI NON COMPRESE FRA LE PRECEDENTI</t>
  </si>
  <si>
    <t>totale Decurtazioni Fondo posizione</t>
  </si>
  <si>
    <t>-28.390</t>
  </si>
  <si>
    <t>totale Fondo posizione</t>
  </si>
  <si>
    <t>645.064</t>
  </si>
  <si>
    <t>Fondo trattamento accessorio condizioni di lavoro</t>
  </si>
  <si>
    <t>IMPORTO CONSOLIDATO AL 31.12.07 (ART. 9 C. 1 CCNL 08-09)</t>
  </si>
  <si>
    <t>totale Risorse fisse aventi carattere di certezza e stabilità Fondo condizioni di lavoro</t>
  </si>
  <si>
    <t>112.640</t>
  </si>
  <si>
    <t>totale Decurtazioni Fondo condizioni di lavoro</t>
  </si>
  <si>
    <t>-59.834</t>
  </si>
  <si>
    <t>totale Fondo condizioni di lavoro</t>
  </si>
  <si>
    <t>52.806</t>
  </si>
  <si>
    <t>Fondo retrib. risultato e qualità prestazione individuale</t>
  </si>
  <si>
    <t>IMPORTO CONSOLIDATO AL 31.12.07 (ART. 10 C. 1 CCNL 08-09)</t>
  </si>
  <si>
    <t>INCREMENTI CCNL 08-09 (ART. 10 C. 2)</t>
  </si>
  <si>
    <t>totale Risorse fisse aventi carattere di certezza e stabilità Fondo risultato</t>
  </si>
  <si>
    <t>385.791</t>
  </si>
  <si>
    <t>Risorse variabili</t>
  </si>
  <si>
    <t>SPEC. DISP. DI LEGGE (ART. 52 C. 5 L. A CCNL 98-01)</t>
  </si>
  <si>
    <t>totale Risorse variabili Fondo risultato</t>
  </si>
  <si>
    <t>31.417</t>
  </si>
  <si>
    <t>totale Decurtazioni Fondo risultato</t>
  </si>
  <si>
    <t>-39.834</t>
  </si>
  <si>
    <t>totale Fondo risultato</t>
  </si>
  <si>
    <t>377.374</t>
  </si>
  <si>
    <t>Destinazioni erogate per prestazioni rese nell'anno di riferimento</t>
  </si>
  <si>
    <t>RETRIBUZIONE DI POSIZIONE UNIFICATA</t>
  </si>
  <si>
    <t>RETRIBUZIONE DI POSIZIONE PARTE VARIABILE AZIENDALE</t>
  </si>
  <si>
    <t>INDENNITÀ DI INCARICO DI DIREZIONE DI STRUTTURA COMPLESSA</t>
  </si>
  <si>
    <t>ALTRI ISTITUTI FONDO POSIZIONE</t>
  </si>
  <si>
    <t>totale Destinazioni erogate per prestazioni rese nell'anno di riferimento Fondo posizione</t>
  </si>
  <si>
    <t>473.210</t>
  </si>
  <si>
    <t>INDENNITÀ CONDIZIONI DI LAVORO</t>
  </si>
  <si>
    <t>totale Destinazioni erogate per prestazioni rese nell'anno di riferimento Fondo condizioni di lavoro</t>
  </si>
  <si>
    <t>41.469</t>
  </si>
  <si>
    <t>ALTRI ISTITUTI FONDO RISULTATO</t>
  </si>
  <si>
    <t>totale Destinazioni erogate per prestazioni rese nell'anno di riferimento Fondo risultato</t>
  </si>
  <si>
    <t>545.275</t>
  </si>
  <si>
    <t>Macrocategoria : PERSONALE NON DIRIGENTE</t>
  </si>
  <si>
    <t>Fondo condizioni di lavoro e incarichi</t>
  </si>
  <si>
    <t>ART 80 C 2 CCNL 16-18 - UNICO IMPORTO CONSOLIDATO 2017</t>
  </si>
  <si>
    <t>ART 80 C3 L A CCNL 16-18 - INCREM 91,00 EURO DAL 31.12.2018</t>
  </si>
  <si>
    <t>ART 80 C 3 L C CCNL 16-18 - RIA  PERSONALE CESSATO</t>
  </si>
  <si>
    <t>totale Risorse fisse aventi carattere di certezza e stabilità Fondo cond. lav. e incar.</t>
  </si>
  <si>
    <t>691.448</t>
  </si>
  <si>
    <t>ART 23 C 2 DLGS 75/2017 - DEC. FONDO RISPETTO LIMITE 2016</t>
  </si>
  <si>
    <t>totale Decurtazioni Fondo cond. lav. e incar.</t>
  </si>
  <si>
    <t>-18.111</t>
  </si>
  <si>
    <t>totale Fondo cond. lav. e incar.</t>
  </si>
  <si>
    <t>673.337</t>
  </si>
  <si>
    <t>Fondo premialità e fasce</t>
  </si>
  <si>
    <t>ART 81 C 2 CCNL 16-18 - UNICO IMPORTO CONSOLIDATO 2017</t>
  </si>
  <si>
    <t>ALTRE RISORSE FISSE CON CARATTERE DI CERTEZZA E STABILITÀ</t>
  </si>
  <si>
    <t>totale Risorse fisse aventi carattere di certezza e stabilità Fondo premialità e fasce</t>
  </si>
  <si>
    <t>2.007.616</t>
  </si>
  <si>
    <t>ART 81 C 4 L A CCNL 16-18 - RIS AGG REG (1,6% M.S. 1997)</t>
  </si>
  <si>
    <t>ART 9 C 6 DL 90/2014 - COMP AVVOCATI SPESE COMPENSATE</t>
  </si>
  <si>
    <t>ART 81 C 4 L D CCNL 16-18 - ALTRE SPEC. DISP. DI LEGGE</t>
  </si>
  <si>
    <t>ART 81 C 4 L E CCNL 16-18 - RIA CESS ANNO PREC MENS RESIDUE</t>
  </si>
  <si>
    <t>ALTRE RISORSE VARIABILI</t>
  </si>
  <si>
    <t>SOMME NON UTILIZZATE FONDO ANNO PRECEDENTE</t>
  </si>
  <si>
    <t>totale Risorse variabili Fondo premialità e fasce</t>
  </si>
  <si>
    <t>271.274</t>
  </si>
  <si>
    <t>totale Fondo premialità e fasce</t>
  </si>
  <si>
    <t>2.278.890</t>
  </si>
  <si>
    <t>INCARICHI DI POSIZIONE E COORDINAMENTO</t>
  </si>
  <si>
    <t>VALORE COMUNE EX IND QUALIF PROF.LE E IND PROF.LE SPECIFICA</t>
  </si>
  <si>
    <t>COMPENSI LAVORO STRAORDINARIO</t>
  </si>
  <si>
    <t>totale Destinazioni erogate per prestazioni rese nell'anno di riferimento Fondo cond. lav. e incar.</t>
  </si>
  <si>
    <t>585.217</t>
  </si>
  <si>
    <t>DIFFERENZIALI RETRIBUTIVI PROGRESSIONI ECONOMICHE STORICHE</t>
  </si>
  <si>
    <t>PREMI CORRELATI ALLA PERFORMANCE ORGANIZZATIVA</t>
  </si>
  <si>
    <t>PREMI CORRELATI ALLA PERFORMANCE INDIVIDUALE</t>
  </si>
  <si>
    <t>DIFFERENZIALI PROGRESSIONI ECONOMICHE ANNO DI RILEVAZIONE</t>
  </si>
  <si>
    <t>ART 9, CC 3,6 DL 90/2014 - COMP. AVVOCATI</t>
  </si>
  <si>
    <t>ALTRE SPECIFICHE DISPOSIZIONI DI LEGGE</t>
  </si>
  <si>
    <t>ALTRI ISTITUTI NON COMPRESI FRA I PRECEDENTI</t>
  </si>
  <si>
    <t>totale Destinazioni erogate per prestazioni rese nell'anno di riferimento Fondo premialità e fasce</t>
  </si>
  <si>
    <t>2.258.937</t>
  </si>
  <si>
    <t>Scheda di Riconciliazione</t>
  </si>
  <si>
    <t>Voci di Spesa/Costo</t>
  </si>
  <si>
    <t>Importo Sico</t>
  </si>
  <si>
    <t>Importo Siope</t>
  </si>
  <si>
    <t>Importo Bilancio</t>
  </si>
  <si>
    <t>Nota</t>
  </si>
  <si>
    <t>Totale T12</t>
  </si>
  <si>
    <t>9004458</t>
  </si>
  <si>
    <t>16217077</t>
  </si>
  <si>
    <t>CONTI BILANCIO MASTRI 410 420 430 (ESCLUSO CONTO 430.800.90 ) 440 (ESCLUSO CONTO 440.800.90) 460 CONTI 450.150 450.200 450.900.10 RELATIVI AI COSTI DEL PERSONALE DIVISI PER RUOLO COMPRESI ORGANI DIRETTIVI OIV ONERI SOCIALI TEMPO DET. E SOMMINISTRATI  COMPRESI GLI ACCANTONAMENTI PER ACCESSORIE DA FONDI CONTRATTUALI PER EURO 411.710 NON COMPRESI NELLE TABELLE 12 E 13</t>
  </si>
  <si>
    <t>Totale T13</t>
  </si>
  <si>
    <t>2738348</t>
  </si>
  <si>
    <t>Assegno T14</t>
  </si>
  <si>
    <t>54172</t>
  </si>
  <si>
    <t>TOTALE PARZIALE</t>
  </si>
  <si>
    <t>11796978</t>
  </si>
  <si>
    <t xml:space="preserve">L010 - GESTIONE MENSE </t>
  </si>
  <si>
    <t>NESSUN SERVIZIO MENSA</t>
  </si>
  <si>
    <t>L011 - EROGAZIONE BUONI PASTO</t>
  </si>
  <si>
    <t>125350</t>
  </si>
  <si>
    <t>CONTO BILANCIO 315.300 EURO 150672 DETRATTO EURO 26406 QUOTA CARICO DIPENDENTI</t>
  </si>
  <si>
    <t>L020 - FORMAZIONE DEL PERSONALE</t>
  </si>
  <si>
    <t>44544</t>
  </si>
  <si>
    <t>L107 - COPERTURE ASSICURATIVE</t>
  </si>
  <si>
    <t>54319</t>
  </si>
  <si>
    <t>124412</t>
  </si>
  <si>
    <t>CONTO BILANCIO 465.400 COMPRENDE TUTTE LE POLIZZE ASSICURATIVE  ENTE (DETRATTI EURO 70093)</t>
  </si>
  <si>
    <t>L108 - CONTRATTI DI COLLABORAZIONE COORDINATA E CONTINUATIVA</t>
  </si>
  <si>
    <t>COMPRENSIVO COSTO OIV EURO 7000 NON RILEVABILE PER C.A.</t>
  </si>
  <si>
    <t>L109 - INCARICHI LIBERO PROFESSIONALI/STUDIO/RICERCA/CONSULENZA</t>
  </si>
  <si>
    <t>598</t>
  </si>
  <si>
    <t>CONTO BILANCIO 465.200 AFFIDATO INCARICO AVV. MANZI</t>
  </si>
  <si>
    <t>P015 - RETRIBUZIONI PERSONALE  A TEMPO DETERMINATO</t>
  </si>
  <si>
    <t>76228</t>
  </si>
  <si>
    <t>COSTO PERSONALE A TEMPO DETERMINATO RUOLO TECNICO CONTO 430.100.27 E COSTO DIR.RUOLO PROF. CONTO 420.100 GIA COMPRESO NEI CONTI BILANCIO MASTRO 420</t>
  </si>
  <si>
    <t>P035 - CONTRIBUTI A CARICO DELL'AMM. PER FONDI PREV. COMPLEMENTARE</t>
  </si>
  <si>
    <t>8816</t>
  </si>
  <si>
    <t>CONTI BILANCIO 410.700.20 410.700.30 430.700.20 440.700.20 COMPRENSIVO DI TUTTI GLI ONERI SOCIALI DEL PERSONALE</t>
  </si>
  <si>
    <t>P055 - CONTRIBUTI A CARICO DELL'AMM.NE SU COMP. FISSE E ACCESSORIE</t>
  </si>
  <si>
    <t>3190181</t>
  </si>
  <si>
    <t>CONTI BILANCIO 410.700 420.700 430.700 440.700</t>
  </si>
  <si>
    <t>P061 - IRAP</t>
  </si>
  <si>
    <t>955559</t>
  </si>
  <si>
    <t>1030789</t>
  </si>
  <si>
    <t>CONTO BILANCIO 530.150 COMPRENSIVO IRAP ACCANTONAMENTO FONDI IRAP SOMMINISTRATI E IRAP COMANDI IN</t>
  </si>
  <si>
    <t>P062 - ONERI PER I CONTRATTI DI SOMMINISTRAZIONE(INTERINALI)</t>
  </si>
  <si>
    <t>554890</t>
  </si>
  <si>
    <t>SOTTOCONTI BILANCIO 430.100.30 430.100.40 430.700.30 430.700.40 440.100.30 440.100.40 440.700.30 440.700.40 (RICOMPRESI NEI MASTRI 430 E 440) COSTO PERSONALE RUOLO TECNICO E AMM.VO</t>
  </si>
  <si>
    <t>P065 - COMPENSI PER PERSONALE LSU/LPU</t>
  </si>
  <si>
    <t>NON PRESENTI</t>
  </si>
  <si>
    <t>P091 - ACCANTONAMENTI PER RINNOVI CONTRATTUALI</t>
  </si>
  <si>
    <t>216969</t>
  </si>
  <si>
    <t>CONTI BILANCIO 487.200.10 EURO 121684 E 487.200.20 EURO 95285</t>
  </si>
  <si>
    <t>P092 - COMPENSI AGGIUNTIVI PER LA DIRIGENZA MEDICA E VETERINARIA</t>
  </si>
  <si>
    <t>NON REGIME ATTIVITA LIBERO PROFESSIONALE</t>
  </si>
  <si>
    <t>P093 - COMPENSI AGGIUNTIVI PER LA DIRIGENZA DEL RUOLO SANITARIO</t>
  </si>
  <si>
    <t>P094 - COMP.AGGIUNTIVI PERS.INFERM.CO E TECN.SAN.DI RADIOL.MED.</t>
  </si>
  <si>
    <t>NON FIGURE PROFESSIONALI NO REGIME LIBERO PROFESSIONALE</t>
  </si>
  <si>
    <t>SOMME RIMBORSATE ALLE AMMINISTRAZIONI PER SPESE DI PERSONALE
(sommatoria dei diversi rimborsi presenti in tabella 14)</t>
  </si>
  <si>
    <t>48897</t>
  </si>
  <si>
    <t>17324</t>
  </si>
  <si>
    <t>LA DIFFERENZA E RICOMPRESA NEL TOTALE GENERALE COSTI PERSONALE DIRIGENTE RUOLO AMMINISTRATIVO PER EURO 12892 E COMPARTO RUOLO AMM. PER EURO 18681 E CONTO 315.900.90 PER EURO 12750 CONVENZIONE UNIVERSITA TRIESTE E CONTO 465.470 PER EURO 4574</t>
  </si>
  <si>
    <t>17073329</t>
  </si>
  <si>
    <t>17732519</t>
  </si>
  <si>
    <t>RIMBORSI RICEVUTI  DALLE AMMINISTRAZIONI PER SPESE DI PERSONALE  (a riduzione)
(sommatoria dei diversi rimborsi presenti in tabella 14)</t>
  </si>
  <si>
    <t>873784</t>
  </si>
  <si>
    <t>TOTALE GENERALE AL NETTO DEI RIMBORSI</t>
  </si>
  <si>
    <t>16199545</t>
  </si>
  <si>
    <t>16858735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</si>
</sst>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0"/>
      <name val="Arial"/>
      <family val="0"/>
    </font>
    <font>
      <b/>
      <sz val="14"/>
      <name val="Arial"/>
      <family val="0"/>
    </font>
    <font>
      <b/>
      <sz val="10"/>
      <name val="Arial"/>
      <family val="0"/>
    </font>
    <font>
      <b/>
      <sz val="12"/>
      <name val="Arial"/>
      <family val="0"/>
    </font>
    <font>
      <sz val="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3"/>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D10" t="s">
        <v>42</v>
      </c>
      <c r="E10" t="s">
        <v>42</v>
      </c>
      <c r="I10" t="s">
        <v>42</v>
      </c>
      <c r="J10" t="s">
        <v>42</v>
      </c>
      <c r="K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D11" t="s">
        <v>42</v>
      </c>
      <c r="I11" t="s">
        <v>42</v>
      </c>
      <c r="K11" t="s">
        <v>42</v>
      </c>
      <c r="M11" t="s">
        <v>42</v>
      </c>
      <c r="N11" t="s">
        <v>42</v>
      </c>
      <c r="O11" t="s">
        <v>42</v>
      </c>
      <c r="P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D12" t="s">
        <v>42</v>
      </c>
      <c r="I12" t="s">
        <v>42</v>
      </c>
      <c r="K12" t="s">
        <v>42</v>
      </c>
      <c r="M12" t="s">
        <v>42</v>
      </c>
      <c r="N12" t="s">
        <v>42</v>
      </c>
      <c r="O12" t="s">
        <v>42</v>
      </c>
      <c r="P12" t="s">
        <v>42</v>
      </c>
      <c r="Q12" t="s">
        <v>42</v>
      </c>
      <c r="R12" t="s">
        <v>42</v>
      </c>
      <c r="S12" t="s">
        <v>42</v>
      </c>
      <c r="T12" t="s">
        <v>42</v>
      </c>
      <c r="U12" t="s">
        <v>42</v>
      </c>
      <c r="W12" t="s">
        <v>42</v>
      </c>
      <c r="X12" t="s">
        <v>42</v>
      </c>
      <c r="Y12" t="s">
        <v>42</v>
      </c>
      <c r="Z12" t="s">
        <v>42</v>
      </c>
      <c r="AA12" t="s">
        <v>42</v>
      </c>
      <c r="AB12" t="s">
        <v>42</v>
      </c>
      <c r="AE12" t="s">
        <v>42</v>
      </c>
    </row>
    <row r="14" ht="18">
      <c r="A14" s="1" t="s">
        <v>45</v>
      </c>
    </row>
    <row r="15" ht="18">
      <c r="A15" s="1" t="s">
        <v>46</v>
      </c>
    </row>
    <row r="16" ht="18">
      <c r="A16" s="1" t="s">
        <v>47</v>
      </c>
    </row>
    <row r="17" ht="18">
      <c r="A17" s="1" t="s">
        <v>48</v>
      </c>
    </row>
    <row r="20" ht="15.75">
      <c r="A20" s="3" t="s">
        <v>49</v>
      </c>
    </row>
    <row r="22" spans="1:12" ht="12.75">
      <c r="A22" s="2" t="s">
        <v>11</v>
      </c>
      <c r="B22" s="2" t="s">
        <v>50</v>
      </c>
      <c r="C22" s="2" t="s">
        <v>51</v>
      </c>
      <c r="D22" s="2" t="s">
        <v>52</v>
      </c>
      <c r="E22" s="2" t="s">
        <v>53</v>
      </c>
      <c r="F22" s="2" t="s">
        <v>54</v>
      </c>
      <c r="G22" s="2" t="s">
        <v>55</v>
      </c>
      <c r="H22" s="2" t="s">
        <v>56</v>
      </c>
      <c r="I22" s="2" t="s">
        <v>57</v>
      </c>
      <c r="J22" s="2" t="s">
        <v>58</v>
      </c>
      <c r="K22" s="2" t="s">
        <v>59</v>
      </c>
      <c r="L22" s="2" t="s">
        <v>60</v>
      </c>
    </row>
    <row r="23" spans="1:12" ht="12.75">
      <c r="A23" s="2" t="s">
        <v>61</v>
      </c>
      <c r="B23" t="s">
        <v>62</v>
      </c>
      <c r="C23" t="s">
        <v>62</v>
      </c>
      <c r="D23" t="s">
        <v>62</v>
      </c>
      <c r="E23" t="s">
        <v>62</v>
      </c>
      <c r="F23" t="s">
        <v>62</v>
      </c>
      <c r="G23" t="s">
        <v>62</v>
      </c>
      <c r="H23" t="s">
        <v>62</v>
      </c>
      <c r="I23" t="s">
        <v>62</v>
      </c>
      <c r="J23" t="s">
        <v>62</v>
      </c>
      <c r="K23" t="s">
        <v>62</v>
      </c>
      <c r="L23" t="s">
        <v>62</v>
      </c>
    </row>
    <row r="25" spans="1:18" ht="12.75">
      <c r="A25" s="2" t="s">
        <v>11</v>
      </c>
      <c r="B25" s="2" t="s">
        <v>63</v>
      </c>
      <c r="C25" s="2" t="s">
        <v>64</v>
      </c>
      <c r="D25" s="2" t="s">
        <v>65</v>
      </c>
      <c r="E25" s="2" t="s">
        <v>66</v>
      </c>
      <c r="F25" s="2" t="s">
        <v>67</v>
      </c>
      <c r="G25" s="2" t="s">
        <v>68</v>
      </c>
      <c r="H25" s="2" t="s">
        <v>69</v>
      </c>
      <c r="I25" s="2" t="s">
        <v>70</v>
      </c>
      <c r="J25" s="2" t="s">
        <v>71</v>
      </c>
      <c r="K25" s="2" t="s">
        <v>72</v>
      </c>
      <c r="L25" s="2" t="s">
        <v>73</v>
      </c>
      <c r="M25" s="2" t="s">
        <v>74</v>
      </c>
      <c r="N25" s="2" t="s">
        <v>75</v>
      </c>
      <c r="O25" s="2" t="s">
        <v>76</v>
      </c>
      <c r="P25" s="2" t="s">
        <v>77</v>
      </c>
      <c r="Q25" s="2" t="s">
        <v>78</v>
      </c>
      <c r="R25" s="2" t="s">
        <v>79</v>
      </c>
    </row>
    <row r="26" spans="1:18" ht="12.75">
      <c r="A26" s="2" t="s">
        <v>61</v>
      </c>
      <c r="B26" t="s">
        <v>62</v>
      </c>
      <c r="C26" t="s">
        <v>80</v>
      </c>
      <c r="D26" t="s">
        <v>62</v>
      </c>
      <c r="E26" t="s">
        <v>62</v>
      </c>
      <c r="F26" t="s">
        <v>80</v>
      </c>
      <c r="G26" t="s">
        <v>62</v>
      </c>
      <c r="H26" t="s">
        <v>80</v>
      </c>
      <c r="I26" t="s">
        <v>62</v>
      </c>
      <c r="J26" t="s">
        <v>62</v>
      </c>
      <c r="K26" t="s">
        <v>62</v>
      </c>
      <c r="L26" t="s">
        <v>62</v>
      </c>
      <c r="M26" t="s">
        <v>62</v>
      </c>
      <c r="N26" t="s">
        <v>62</v>
      </c>
      <c r="O26" t="s">
        <v>62</v>
      </c>
      <c r="P26" t="s">
        <v>62</v>
      </c>
      <c r="Q26" t="s">
        <v>62</v>
      </c>
      <c r="R26" t="s">
        <v>62</v>
      </c>
    </row>
    <row r="28" ht="12.75">
      <c r="A28" s="2" t="s">
        <v>81</v>
      </c>
    </row>
    <row r="30" ht="12.75">
      <c r="A30" s="2" t="s">
        <v>82</v>
      </c>
    </row>
    <row r="31" ht="12.75">
      <c r="A31" s="2" t="s">
        <v>83</v>
      </c>
    </row>
    <row r="32" ht="12.75">
      <c r="A32" s="2" t="s">
        <v>84</v>
      </c>
    </row>
    <row r="33" ht="12.75">
      <c r="A33" s="2" t="s">
        <v>85</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O12"/>
  <sheetViews>
    <sheetView zoomScalePageLayoutView="0" workbookViewId="0" topLeftCell="A1">
      <selection activeCell="A1" sqref="A1"/>
    </sheetView>
  </sheetViews>
  <sheetFormatPr defaultColWidth="9.140625" defaultRowHeight="12.75"/>
  <sheetData>
    <row r="1" ht="18">
      <c r="A1" s="1" t="s">
        <v>379</v>
      </c>
    </row>
    <row r="5" spans="1:14" ht="12.75">
      <c r="A5" s="2" t="s">
        <v>380</v>
      </c>
      <c r="B5" s="2" t="s">
        <v>381</v>
      </c>
      <c r="F5" s="2" t="s">
        <v>382</v>
      </c>
      <c r="J5" s="2" t="s">
        <v>383</v>
      </c>
      <c r="L5" s="2" t="s">
        <v>384</v>
      </c>
      <c r="N5" s="2" t="s">
        <v>385</v>
      </c>
    </row>
    <row r="6" spans="2:8" ht="12.75">
      <c r="B6" t="s">
        <v>345</v>
      </c>
      <c r="D6" t="s">
        <v>386</v>
      </c>
      <c r="F6" t="s">
        <v>345</v>
      </c>
      <c r="H6" t="s">
        <v>386</v>
      </c>
    </row>
    <row r="7" spans="2:15" ht="12.75">
      <c r="B7" t="s">
        <v>387</v>
      </c>
      <c r="C7" t="s">
        <v>388</v>
      </c>
      <c r="D7" t="s">
        <v>389</v>
      </c>
      <c r="E7" t="s">
        <v>390</v>
      </c>
      <c r="F7" t="s">
        <v>350</v>
      </c>
      <c r="G7" t="s">
        <v>351</v>
      </c>
      <c r="H7" t="s">
        <v>350</v>
      </c>
      <c r="I7" t="s">
        <v>351</v>
      </c>
      <c r="J7" t="s">
        <v>350</v>
      </c>
      <c r="K7" t="s">
        <v>351</v>
      </c>
      <c r="L7" t="s">
        <v>350</v>
      </c>
      <c r="M7" t="s">
        <v>351</v>
      </c>
      <c r="N7" t="s">
        <v>391</v>
      </c>
      <c r="O7" t="s">
        <v>392</v>
      </c>
    </row>
    <row r="8" ht="12.75">
      <c r="A8" t="s">
        <v>393</v>
      </c>
    </row>
    <row r="9" ht="12.75">
      <c r="A9" t="s">
        <v>394</v>
      </c>
    </row>
    <row r="10" spans="1:15" ht="12.75">
      <c r="A10" t="s">
        <v>395</v>
      </c>
      <c r="B10" s="4">
        <v>36</v>
      </c>
      <c r="C10" s="4">
        <v>15</v>
      </c>
      <c r="D10" s="4">
        <v>1</v>
      </c>
      <c r="E10" s="4">
        <v>1</v>
      </c>
      <c r="F10" s="4">
        <v>0</v>
      </c>
      <c r="G10" s="4">
        <v>0</v>
      </c>
      <c r="H10" s="4">
        <v>0</v>
      </c>
      <c r="I10" s="4">
        <v>0</v>
      </c>
      <c r="J10" s="4">
        <v>0</v>
      </c>
      <c r="K10" s="4">
        <v>0</v>
      </c>
      <c r="L10" s="4">
        <v>0</v>
      </c>
      <c r="M10" s="4">
        <v>0</v>
      </c>
      <c r="N10" s="6">
        <f>B10+D10</f>
        <v>37</v>
      </c>
      <c r="O10" s="6">
        <f>C10+E10</f>
        <v>16</v>
      </c>
    </row>
    <row r="11" spans="1:15" ht="12.75">
      <c r="A11" t="s">
        <v>396</v>
      </c>
      <c r="B11" s="4">
        <v>10</v>
      </c>
      <c r="C11" s="4">
        <v>6</v>
      </c>
      <c r="D11" s="4">
        <v>0</v>
      </c>
      <c r="E11" s="4">
        <v>1</v>
      </c>
      <c r="F11" s="4">
        <v>0</v>
      </c>
      <c r="G11" s="4">
        <v>0</v>
      </c>
      <c r="H11" s="4">
        <v>0</v>
      </c>
      <c r="I11" s="4">
        <v>0</v>
      </c>
      <c r="J11" s="4">
        <v>0</v>
      </c>
      <c r="K11" s="4">
        <v>0</v>
      </c>
      <c r="L11" s="4">
        <v>0</v>
      </c>
      <c r="M11" s="4">
        <v>0</v>
      </c>
      <c r="N11" s="6">
        <f>B11+D11</f>
        <v>10</v>
      </c>
      <c r="O11" s="6">
        <f>C11+E11</f>
        <v>7</v>
      </c>
    </row>
    <row r="12" spans="1:15" ht="12.75">
      <c r="A12" s="2" t="s">
        <v>162</v>
      </c>
      <c r="B12" s="6">
        <f aca="true" t="shared" si="0" ref="B12:O12">SUM(B8:B11)</f>
        <v>46</v>
      </c>
      <c r="C12" s="6">
        <f t="shared" si="0"/>
        <v>21</v>
      </c>
      <c r="D12" s="6">
        <f t="shared" si="0"/>
        <v>1</v>
      </c>
      <c r="E12" s="6">
        <f t="shared" si="0"/>
        <v>2</v>
      </c>
      <c r="F12" s="6">
        <f t="shared" si="0"/>
        <v>0</v>
      </c>
      <c r="G12" s="6">
        <f t="shared" si="0"/>
        <v>0</v>
      </c>
      <c r="H12" s="6">
        <f t="shared" si="0"/>
        <v>0</v>
      </c>
      <c r="I12" s="6">
        <f t="shared" si="0"/>
        <v>0</v>
      </c>
      <c r="J12" s="6">
        <f t="shared" si="0"/>
        <v>0</v>
      </c>
      <c r="K12" s="6">
        <f t="shared" si="0"/>
        <v>0</v>
      </c>
      <c r="L12" s="6">
        <f t="shared" si="0"/>
        <v>0</v>
      </c>
      <c r="M12" s="6">
        <f t="shared" si="0"/>
        <v>0</v>
      </c>
      <c r="N12" s="6">
        <f t="shared" si="0"/>
        <v>47</v>
      </c>
      <c r="O12" s="6">
        <f t="shared" si="0"/>
        <v>23</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397</v>
      </c>
    </row>
    <row r="3" ht="12.75">
      <c r="A3" t="s">
        <v>398</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R21"/>
  <sheetViews>
    <sheetView zoomScalePageLayoutView="0" workbookViewId="0" topLeftCell="A1">
      <selection activeCell="A1" sqref="A1"/>
    </sheetView>
  </sheetViews>
  <sheetFormatPr defaultColWidth="9.140625" defaultRowHeight="12.75"/>
  <sheetData>
    <row r="1" ht="18">
      <c r="A1" s="1" t="s">
        <v>399</v>
      </c>
    </row>
    <row r="5" spans="1:18" ht="12.75">
      <c r="A5" s="2" t="s">
        <v>344</v>
      </c>
      <c r="B5" s="2" t="s">
        <v>400</v>
      </c>
      <c r="D5" s="2" t="s">
        <v>401</v>
      </c>
      <c r="F5" s="2" t="s">
        <v>402</v>
      </c>
      <c r="H5" s="2" t="s">
        <v>403</v>
      </c>
      <c r="J5" s="2" t="s">
        <v>404</v>
      </c>
      <c r="L5" s="2" t="s">
        <v>405</v>
      </c>
      <c r="N5" s="2" t="s">
        <v>406</v>
      </c>
      <c r="P5" s="2" t="s">
        <v>407</v>
      </c>
      <c r="R5" s="2" t="s">
        <v>349</v>
      </c>
    </row>
    <row r="6" spans="2:17" ht="12.75">
      <c r="B6" t="s">
        <v>350</v>
      </c>
      <c r="C6" t="s">
        <v>351</v>
      </c>
      <c r="D6" t="s">
        <v>350</v>
      </c>
      <c r="E6" t="s">
        <v>351</v>
      </c>
      <c r="F6" t="s">
        <v>350</v>
      </c>
      <c r="G6" t="s">
        <v>351</v>
      </c>
      <c r="H6" t="s">
        <v>350</v>
      </c>
      <c r="I6" t="s">
        <v>351</v>
      </c>
      <c r="J6" t="s">
        <v>350</v>
      </c>
      <c r="K6" t="s">
        <v>351</v>
      </c>
      <c r="L6" t="s">
        <v>350</v>
      </c>
      <c r="M6" t="s">
        <v>351</v>
      </c>
      <c r="N6" t="s">
        <v>350</v>
      </c>
      <c r="O6" t="s">
        <v>351</v>
      </c>
      <c r="P6" t="s">
        <v>350</v>
      </c>
      <c r="Q6" t="s">
        <v>351</v>
      </c>
    </row>
    <row r="7" spans="1:18" ht="12.75">
      <c r="A7" t="s">
        <v>362</v>
      </c>
      <c r="B7" s="4">
        <v>0</v>
      </c>
      <c r="C7" s="4">
        <v>0</v>
      </c>
      <c r="D7" s="4">
        <v>0</v>
      </c>
      <c r="E7" s="4">
        <v>1</v>
      </c>
      <c r="F7" s="4">
        <v>0</v>
      </c>
      <c r="G7" s="4">
        <v>0</v>
      </c>
      <c r="H7" s="4">
        <v>0</v>
      </c>
      <c r="I7" s="4">
        <v>2</v>
      </c>
      <c r="J7" s="4">
        <v>0</v>
      </c>
      <c r="K7" s="4">
        <v>0</v>
      </c>
      <c r="L7" s="4">
        <v>2</v>
      </c>
      <c r="M7" s="4">
        <v>1</v>
      </c>
      <c r="N7" s="4">
        <v>8</v>
      </c>
      <c r="O7" s="4">
        <v>3</v>
      </c>
      <c r="P7" s="4">
        <f aca="true" t="shared" si="0" ref="P7:P20">B7+D7+F7+H7+J7+L7+N7</f>
        <v>10</v>
      </c>
      <c r="Q7" s="4">
        <f aca="true" t="shared" si="1" ref="Q7:Q20">C7+E7+G7+I7+K7+M7+O7</f>
        <v>7</v>
      </c>
      <c r="R7" s="6">
        <f aca="true" t="shared" si="2" ref="R7:R20">P7+Q7</f>
        <v>17</v>
      </c>
    </row>
    <row r="8" spans="1:18" ht="12.75">
      <c r="A8" t="s">
        <v>363</v>
      </c>
      <c r="B8" s="4">
        <v>0</v>
      </c>
      <c r="C8" s="4">
        <v>0</v>
      </c>
      <c r="D8" s="4">
        <v>0</v>
      </c>
      <c r="E8" s="4">
        <v>0</v>
      </c>
      <c r="F8" s="4">
        <v>0</v>
      </c>
      <c r="G8" s="4">
        <v>0</v>
      </c>
      <c r="H8" s="4">
        <v>0</v>
      </c>
      <c r="I8" s="4">
        <v>0</v>
      </c>
      <c r="J8" s="4">
        <v>0</v>
      </c>
      <c r="K8" s="4">
        <v>1</v>
      </c>
      <c r="L8" s="4">
        <v>0</v>
      </c>
      <c r="M8" s="4">
        <v>1</v>
      </c>
      <c r="N8" s="4">
        <v>5</v>
      </c>
      <c r="O8" s="4">
        <v>0</v>
      </c>
      <c r="P8" s="4">
        <f t="shared" si="0"/>
        <v>5</v>
      </c>
      <c r="Q8" s="4">
        <f t="shared" si="1"/>
        <v>2</v>
      </c>
      <c r="R8" s="6">
        <f t="shared" si="2"/>
        <v>7</v>
      </c>
    </row>
    <row r="9" spans="1:18" ht="12.75">
      <c r="A9" t="s">
        <v>364</v>
      </c>
      <c r="B9" s="4">
        <v>1</v>
      </c>
      <c r="C9" s="4">
        <v>0</v>
      </c>
      <c r="D9" s="4">
        <v>1</v>
      </c>
      <c r="E9" s="4">
        <v>0</v>
      </c>
      <c r="F9" s="4">
        <v>3</v>
      </c>
      <c r="G9" s="4">
        <v>1</v>
      </c>
      <c r="H9" s="4">
        <v>1</v>
      </c>
      <c r="I9" s="4">
        <v>0</v>
      </c>
      <c r="J9" s="4">
        <v>1</v>
      </c>
      <c r="K9" s="4">
        <v>0</v>
      </c>
      <c r="L9" s="4">
        <v>3</v>
      </c>
      <c r="M9" s="4">
        <v>0</v>
      </c>
      <c r="N9" s="4">
        <v>22</v>
      </c>
      <c r="O9" s="4">
        <v>13</v>
      </c>
      <c r="P9" s="4">
        <f t="shared" si="0"/>
        <v>32</v>
      </c>
      <c r="Q9" s="4">
        <f t="shared" si="1"/>
        <v>14</v>
      </c>
      <c r="R9" s="6">
        <f t="shared" si="2"/>
        <v>46</v>
      </c>
    </row>
    <row r="10" spans="1:18" ht="12.75">
      <c r="A10" t="s">
        <v>368</v>
      </c>
      <c r="B10" s="4">
        <v>0</v>
      </c>
      <c r="C10" s="4">
        <v>0</v>
      </c>
      <c r="D10" s="4">
        <v>0</v>
      </c>
      <c r="E10" s="4">
        <v>0</v>
      </c>
      <c r="F10" s="4">
        <v>0</v>
      </c>
      <c r="G10" s="4">
        <v>0</v>
      </c>
      <c r="H10" s="4">
        <v>2</v>
      </c>
      <c r="I10" s="4">
        <v>2</v>
      </c>
      <c r="J10" s="4">
        <v>1</v>
      </c>
      <c r="K10" s="4">
        <v>0</v>
      </c>
      <c r="L10" s="4">
        <v>4</v>
      </c>
      <c r="M10" s="4">
        <v>1</v>
      </c>
      <c r="N10" s="4">
        <v>9</v>
      </c>
      <c r="O10" s="4">
        <v>0</v>
      </c>
      <c r="P10" s="4">
        <f t="shared" si="0"/>
        <v>16</v>
      </c>
      <c r="Q10" s="4">
        <f t="shared" si="1"/>
        <v>3</v>
      </c>
      <c r="R10" s="6">
        <f t="shared" si="2"/>
        <v>19</v>
      </c>
    </row>
    <row r="11" spans="1:18" ht="12.75">
      <c r="A11" t="s">
        <v>369</v>
      </c>
      <c r="B11" s="4">
        <v>6</v>
      </c>
      <c r="C11" s="4">
        <v>2</v>
      </c>
      <c r="D11" s="4">
        <v>8</v>
      </c>
      <c r="E11" s="4">
        <v>11</v>
      </c>
      <c r="F11" s="4">
        <v>15</v>
      </c>
      <c r="G11" s="4">
        <v>16</v>
      </c>
      <c r="H11" s="4">
        <v>2</v>
      </c>
      <c r="I11" s="4">
        <v>5</v>
      </c>
      <c r="J11" s="4">
        <v>13</v>
      </c>
      <c r="K11" s="4">
        <v>10</v>
      </c>
      <c r="L11" s="4">
        <v>2</v>
      </c>
      <c r="M11" s="4">
        <v>4</v>
      </c>
      <c r="N11" s="4">
        <v>3</v>
      </c>
      <c r="O11" s="4">
        <v>2</v>
      </c>
      <c r="P11" s="4">
        <f t="shared" si="0"/>
        <v>49</v>
      </c>
      <c r="Q11" s="4">
        <f t="shared" si="1"/>
        <v>50</v>
      </c>
      <c r="R11" s="6">
        <f t="shared" si="2"/>
        <v>99</v>
      </c>
    </row>
    <row r="12" spans="1:18" ht="12.75">
      <c r="A12" t="s">
        <v>370</v>
      </c>
      <c r="B12" s="4">
        <v>4</v>
      </c>
      <c r="C12" s="4">
        <v>4</v>
      </c>
      <c r="D12" s="4">
        <v>2</v>
      </c>
      <c r="E12" s="4">
        <v>0</v>
      </c>
      <c r="F12" s="4">
        <v>7</v>
      </c>
      <c r="G12" s="4">
        <v>3</v>
      </c>
      <c r="H12" s="4">
        <v>0</v>
      </c>
      <c r="I12" s="4">
        <v>0</v>
      </c>
      <c r="J12" s="4">
        <v>1</v>
      </c>
      <c r="K12" s="4">
        <v>0</v>
      </c>
      <c r="L12" s="4">
        <v>3</v>
      </c>
      <c r="M12" s="4">
        <v>0</v>
      </c>
      <c r="N12" s="4">
        <v>0</v>
      </c>
      <c r="O12" s="4">
        <v>0</v>
      </c>
      <c r="P12" s="4">
        <f t="shared" si="0"/>
        <v>17</v>
      </c>
      <c r="Q12" s="4">
        <f t="shared" si="1"/>
        <v>7</v>
      </c>
      <c r="R12" s="6">
        <f t="shared" si="2"/>
        <v>24</v>
      </c>
    </row>
    <row r="13" spans="1:18" ht="12.75">
      <c r="A13" t="s">
        <v>371</v>
      </c>
      <c r="B13" s="4">
        <v>0</v>
      </c>
      <c r="C13" s="4">
        <v>1</v>
      </c>
      <c r="D13" s="4">
        <v>1</v>
      </c>
      <c r="E13" s="4">
        <v>0</v>
      </c>
      <c r="F13" s="4">
        <v>0</v>
      </c>
      <c r="G13" s="4">
        <v>0</v>
      </c>
      <c r="H13" s="4">
        <v>1</v>
      </c>
      <c r="I13" s="4">
        <v>0</v>
      </c>
      <c r="J13" s="4">
        <v>2</v>
      </c>
      <c r="K13" s="4">
        <v>0</v>
      </c>
      <c r="L13" s="4">
        <v>1</v>
      </c>
      <c r="M13" s="4">
        <v>0</v>
      </c>
      <c r="N13" s="4">
        <v>0</v>
      </c>
      <c r="O13" s="4">
        <v>0</v>
      </c>
      <c r="P13" s="4">
        <f t="shared" si="0"/>
        <v>5</v>
      </c>
      <c r="Q13" s="4">
        <f t="shared" si="1"/>
        <v>1</v>
      </c>
      <c r="R13" s="6">
        <f t="shared" si="2"/>
        <v>6</v>
      </c>
    </row>
    <row r="14" spans="1:18" ht="12.75">
      <c r="A14" t="s">
        <v>372</v>
      </c>
      <c r="B14" s="4">
        <v>1</v>
      </c>
      <c r="C14" s="4">
        <v>0</v>
      </c>
      <c r="D14" s="4">
        <v>0</v>
      </c>
      <c r="E14" s="4">
        <v>0</v>
      </c>
      <c r="F14" s="4">
        <v>1</v>
      </c>
      <c r="G14" s="4">
        <v>1</v>
      </c>
      <c r="H14" s="4">
        <v>0</v>
      </c>
      <c r="I14" s="4">
        <v>0</v>
      </c>
      <c r="J14" s="4">
        <v>0</v>
      </c>
      <c r="K14" s="4">
        <v>1</v>
      </c>
      <c r="L14" s="4">
        <v>0</v>
      </c>
      <c r="M14" s="4">
        <v>0</v>
      </c>
      <c r="N14" s="4">
        <v>0</v>
      </c>
      <c r="O14" s="4">
        <v>0</v>
      </c>
      <c r="P14" s="4">
        <f t="shared" si="0"/>
        <v>2</v>
      </c>
      <c r="Q14" s="4">
        <f t="shared" si="1"/>
        <v>2</v>
      </c>
      <c r="R14" s="6">
        <f t="shared" si="2"/>
        <v>4</v>
      </c>
    </row>
    <row r="15" spans="1:18" ht="12.75">
      <c r="A15" t="s">
        <v>373</v>
      </c>
      <c r="B15" s="4">
        <v>3</v>
      </c>
      <c r="C15" s="4">
        <v>0</v>
      </c>
      <c r="D15" s="4">
        <v>0</v>
      </c>
      <c r="E15" s="4">
        <v>0</v>
      </c>
      <c r="F15" s="4">
        <v>2</v>
      </c>
      <c r="G15" s="4">
        <v>0</v>
      </c>
      <c r="H15" s="4">
        <v>0</v>
      </c>
      <c r="I15" s="4">
        <v>0</v>
      </c>
      <c r="J15" s="4">
        <v>1</v>
      </c>
      <c r="K15" s="4">
        <v>1</v>
      </c>
      <c r="L15" s="4">
        <v>0</v>
      </c>
      <c r="M15" s="4">
        <v>0</v>
      </c>
      <c r="N15" s="4">
        <v>0</v>
      </c>
      <c r="O15" s="4">
        <v>0</v>
      </c>
      <c r="P15" s="4">
        <f t="shared" si="0"/>
        <v>6</v>
      </c>
      <c r="Q15" s="4">
        <f t="shared" si="1"/>
        <v>1</v>
      </c>
      <c r="R15" s="6">
        <f t="shared" si="2"/>
        <v>7</v>
      </c>
    </row>
    <row r="16" spans="1:18" ht="12.75">
      <c r="A16" t="s">
        <v>374</v>
      </c>
      <c r="B16" s="4">
        <v>0</v>
      </c>
      <c r="C16" s="4">
        <v>0</v>
      </c>
      <c r="D16" s="4">
        <v>0</v>
      </c>
      <c r="E16" s="4">
        <v>0</v>
      </c>
      <c r="F16" s="4">
        <v>0</v>
      </c>
      <c r="G16" s="4">
        <v>0</v>
      </c>
      <c r="H16" s="4">
        <v>0</v>
      </c>
      <c r="I16" s="4">
        <v>0</v>
      </c>
      <c r="J16" s="4">
        <v>0</v>
      </c>
      <c r="K16" s="4">
        <v>2</v>
      </c>
      <c r="L16" s="4">
        <v>0</v>
      </c>
      <c r="M16" s="4">
        <v>1</v>
      </c>
      <c r="N16" s="4">
        <v>0</v>
      </c>
      <c r="O16" s="4">
        <v>2</v>
      </c>
      <c r="P16" s="4">
        <f t="shared" si="0"/>
        <v>0</v>
      </c>
      <c r="Q16" s="4">
        <f t="shared" si="1"/>
        <v>5</v>
      </c>
      <c r="R16" s="6">
        <f t="shared" si="2"/>
        <v>5</v>
      </c>
    </row>
    <row r="17" spans="1:18" ht="12.75">
      <c r="A17" t="s">
        <v>375</v>
      </c>
      <c r="B17" s="4">
        <v>0</v>
      </c>
      <c r="C17" s="4">
        <v>0</v>
      </c>
      <c r="D17" s="4">
        <v>0</v>
      </c>
      <c r="E17" s="4">
        <v>1</v>
      </c>
      <c r="F17" s="4">
        <v>1</v>
      </c>
      <c r="G17" s="4">
        <v>0</v>
      </c>
      <c r="H17" s="4">
        <v>0</v>
      </c>
      <c r="I17" s="4">
        <v>0</v>
      </c>
      <c r="J17" s="4">
        <v>0</v>
      </c>
      <c r="K17" s="4">
        <v>0</v>
      </c>
      <c r="L17" s="4">
        <v>1</v>
      </c>
      <c r="M17" s="4">
        <v>3</v>
      </c>
      <c r="N17" s="4">
        <v>1</v>
      </c>
      <c r="O17" s="4">
        <v>0</v>
      </c>
      <c r="P17" s="4">
        <f t="shared" si="0"/>
        <v>3</v>
      </c>
      <c r="Q17" s="4">
        <f t="shared" si="1"/>
        <v>4</v>
      </c>
      <c r="R17" s="6">
        <f t="shared" si="2"/>
        <v>7</v>
      </c>
    </row>
    <row r="18" spans="1:18" ht="12.75">
      <c r="A18" t="s">
        <v>376</v>
      </c>
      <c r="B18" s="4">
        <v>0</v>
      </c>
      <c r="C18" s="4">
        <v>5</v>
      </c>
      <c r="D18" s="4">
        <v>0</v>
      </c>
      <c r="E18" s="4">
        <v>1</v>
      </c>
      <c r="F18" s="4">
        <v>1</v>
      </c>
      <c r="G18" s="4">
        <v>6</v>
      </c>
      <c r="H18" s="4">
        <v>0</v>
      </c>
      <c r="I18" s="4">
        <v>1</v>
      </c>
      <c r="J18" s="4">
        <v>0</v>
      </c>
      <c r="K18" s="4">
        <v>3</v>
      </c>
      <c r="L18" s="4">
        <v>0</v>
      </c>
      <c r="M18" s="4">
        <v>9</v>
      </c>
      <c r="N18" s="4">
        <v>0</v>
      </c>
      <c r="O18" s="4">
        <v>0</v>
      </c>
      <c r="P18" s="4">
        <f t="shared" si="0"/>
        <v>1</v>
      </c>
      <c r="Q18" s="4">
        <f t="shared" si="1"/>
        <v>25</v>
      </c>
      <c r="R18" s="6">
        <f t="shared" si="2"/>
        <v>26</v>
      </c>
    </row>
    <row r="19" spans="1:18" ht="12.75">
      <c r="A19" t="s">
        <v>377</v>
      </c>
      <c r="B19" s="4">
        <v>1</v>
      </c>
      <c r="C19" s="4">
        <v>0</v>
      </c>
      <c r="D19" s="4">
        <v>0</v>
      </c>
      <c r="E19" s="4">
        <v>0</v>
      </c>
      <c r="F19" s="4">
        <v>1</v>
      </c>
      <c r="G19" s="4">
        <v>0</v>
      </c>
      <c r="H19" s="4">
        <v>0</v>
      </c>
      <c r="I19" s="4">
        <v>0</v>
      </c>
      <c r="J19" s="4">
        <v>0</v>
      </c>
      <c r="K19" s="4">
        <v>0</v>
      </c>
      <c r="L19" s="4">
        <v>0</v>
      </c>
      <c r="M19" s="4">
        <v>0</v>
      </c>
      <c r="N19" s="4">
        <v>0</v>
      </c>
      <c r="O19" s="4">
        <v>0</v>
      </c>
      <c r="P19" s="4">
        <f t="shared" si="0"/>
        <v>2</v>
      </c>
      <c r="Q19" s="4">
        <f t="shared" si="1"/>
        <v>0</v>
      </c>
      <c r="R19" s="6">
        <f t="shared" si="2"/>
        <v>2</v>
      </c>
    </row>
    <row r="20" spans="1:18" ht="12.75">
      <c r="A20" t="s">
        <v>378</v>
      </c>
      <c r="B20" s="4">
        <v>0</v>
      </c>
      <c r="C20" s="4">
        <v>1</v>
      </c>
      <c r="D20" s="4">
        <v>0</v>
      </c>
      <c r="E20" s="4">
        <v>0</v>
      </c>
      <c r="F20" s="4">
        <v>0</v>
      </c>
      <c r="G20" s="4">
        <v>1</v>
      </c>
      <c r="H20" s="4">
        <v>1</v>
      </c>
      <c r="I20" s="4">
        <v>3</v>
      </c>
      <c r="J20" s="4">
        <v>0</v>
      </c>
      <c r="K20" s="4">
        <v>2</v>
      </c>
      <c r="L20" s="4">
        <v>2</v>
      </c>
      <c r="M20" s="4">
        <v>1</v>
      </c>
      <c r="N20" s="4">
        <v>0</v>
      </c>
      <c r="O20" s="4">
        <v>0</v>
      </c>
      <c r="P20" s="4">
        <f t="shared" si="0"/>
        <v>3</v>
      </c>
      <c r="Q20" s="4">
        <f t="shared" si="1"/>
        <v>8</v>
      </c>
      <c r="R20" s="6">
        <f t="shared" si="2"/>
        <v>11</v>
      </c>
    </row>
    <row r="21" spans="1:18" ht="12.75">
      <c r="A21" s="2" t="s">
        <v>349</v>
      </c>
      <c r="B21" s="6">
        <f aca="true" t="shared" si="3" ref="B21:R21">SUM(B7:B20)</f>
        <v>16</v>
      </c>
      <c r="C21" s="6">
        <f t="shared" si="3"/>
        <v>13</v>
      </c>
      <c r="D21" s="6">
        <f t="shared" si="3"/>
        <v>12</v>
      </c>
      <c r="E21" s="6">
        <f t="shared" si="3"/>
        <v>14</v>
      </c>
      <c r="F21" s="6">
        <f t="shared" si="3"/>
        <v>31</v>
      </c>
      <c r="G21" s="6">
        <f t="shared" si="3"/>
        <v>28</v>
      </c>
      <c r="H21" s="6">
        <f t="shared" si="3"/>
        <v>7</v>
      </c>
      <c r="I21" s="6">
        <f t="shared" si="3"/>
        <v>13</v>
      </c>
      <c r="J21" s="6">
        <f t="shared" si="3"/>
        <v>19</v>
      </c>
      <c r="K21" s="6">
        <f t="shared" si="3"/>
        <v>20</v>
      </c>
      <c r="L21" s="6">
        <f t="shared" si="3"/>
        <v>18</v>
      </c>
      <c r="M21" s="6">
        <f t="shared" si="3"/>
        <v>21</v>
      </c>
      <c r="N21" s="6">
        <f t="shared" si="3"/>
        <v>48</v>
      </c>
      <c r="O21" s="6">
        <f t="shared" si="3"/>
        <v>20</v>
      </c>
      <c r="P21" s="6">
        <f t="shared" si="3"/>
        <v>151</v>
      </c>
      <c r="Q21" s="6">
        <f t="shared" si="3"/>
        <v>129</v>
      </c>
      <c r="R21" s="6">
        <f t="shared" si="3"/>
        <v>280</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408</v>
      </c>
    </row>
    <row r="3" ht="12.75">
      <c r="A3" t="s">
        <v>398</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9.140625" defaultRowHeight="12.75"/>
  <sheetData>
    <row r="1" ht="18">
      <c r="A1" s="1" t="s">
        <v>409</v>
      </c>
    </row>
    <row r="5" spans="1:5" ht="12.75">
      <c r="A5" s="2" t="s">
        <v>410</v>
      </c>
      <c r="B5" s="2" t="s">
        <v>411</v>
      </c>
      <c r="C5" s="2" t="s">
        <v>412</v>
      </c>
      <c r="D5" s="2" t="s">
        <v>413</v>
      </c>
      <c r="E5" s="2" t="s">
        <v>107</v>
      </c>
    </row>
    <row r="6" spans="1:5" ht="12.75">
      <c r="A6" t="s">
        <v>414</v>
      </c>
      <c r="B6" t="s">
        <v>415</v>
      </c>
      <c r="C6" t="s">
        <v>416</v>
      </c>
      <c r="D6" s="4">
        <v>4</v>
      </c>
      <c r="E6" s="4">
        <v>4</v>
      </c>
    </row>
    <row r="7" spans="3:5" ht="12.75">
      <c r="C7" t="s">
        <v>417</v>
      </c>
      <c r="D7" s="4">
        <v>4</v>
      </c>
      <c r="E7" s="4">
        <v>4</v>
      </c>
    </row>
    <row r="8" spans="2:5" ht="12.75">
      <c r="B8" t="s">
        <v>418</v>
      </c>
      <c r="C8" t="s">
        <v>416</v>
      </c>
      <c r="D8" s="4">
        <v>7</v>
      </c>
      <c r="E8" s="4">
        <v>7</v>
      </c>
    </row>
    <row r="9" spans="3:5" ht="12.75">
      <c r="C9" t="s">
        <v>417</v>
      </c>
      <c r="D9" s="4">
        <v>7</v>
      </c>
      <c r="E9" s="4">
        <v>7</v>
      </c>
    </row>
    <row r="10" spans="2:5" ht="12.75">
      <c r="B10" t="s">
        <v>419</v>
      </c>
      <c r="C10" t="s">
        <v>416</v>
      </c>
      <c r="D10" s="4">
        <v>1</v>
      </c>
      <c r="E10" s="4">
        <v>1</v>
      </c>
    </row>
    <row r="11" spans="3:5" ht="12.75">
      <c r="C11" t="s">
        <v>417</v>
      </c>
      <c r="D11" s="4">
        <v>1</v>
      </c>
      <c r="E11" s="4">
        <v>1</v>
      </c>
    </row>
    <row r="12" spans="1:5" ht="12.75">
      <c r="A12" t="s">
        <v>420</v>
      </c>
      <c r="B12" t="s">
        <v>418</v>
      </c>
      <c r="C12" t="s">
        <v>416</v>
      </c>
      <c r="D12" s="4">
        <v>10</v>
      </c>
      <c r="E12" s="4">
        <v>10</v>
      </c>
    </row>
    <row r="13" spans="3:5" ht="12.75">
      <c r="C13" t="s">
        <v>417</v>
      </c>
      <c r="D13" s="4">
        <v>10</v>
      </c>
      <c r="E13" s="4">
        <v>10</v>
      </c>
    </row>
    <row r="14" spans="2:5" ht="12.75">
      <c r="B14" t="s">
        <v>419</v>
      </c>
      <c r="C14" t="s">
        <v>416</v>
      </c>
      <c r="D14" s="4">
        <v>2</v>
      </c>
      <c r="E14" s="4">
        <v>2</v>
      </c>
    </row>
    <row r="15" spans="3:5" ht="12.75">
      <c r="C15" t="s">
        <v>417</v>
      </c>
      <c r="D15" s="4">
        <v>2</v>
      </c>
      <c r="E15" s="4">
        <v>2</v>
      </c>
    </row>
    <row r="16" spans="1:5" ht="12.75">
      <c r="A16" t="s">
        <v>421</v>
      </c>
      <c r="B16" t="s">
        <v>422</v>
      </c>
      <c r="C16" t="s">
        <v>423</v>
      </c>
      <c r="D16" s="4">
        <v>9</v>
      </c>
      <c r="E16" s="4">
        <v>9</v>
      </c>
    </row>
    <row r="17" spans="2:5" ht="12.75">
      <c r="B17" t="s">
        <v>424</v>
      </c>
      <c r="C17" t="s">
        <v>425</v>
      </c>
      <c r="D17" s="4">
        <v>13</v>
      </c>
      <c r="E17" s="4">
        <v>13</v>
      </c>
    </row>
    <row r="18" spans="2:5" ht="12.75">
      <c r="B18" t="s">
        <v>426</v>
      </c>
      <c r="C18" t="s">
        <v>425</v>
      </c>
      <c r="D18" s="4">
        <v>5</v>
      </c>
      <c r="E18" s="4">
        <v>5</v>
      </c>
    </row>
    <row r="19" spans="2:5" ht="12.75">
      <c r="B19" t="s">
        <v>427</v>
      </c>
      <c r="C19" t="s">
        <v>428</v>
      </c>
      <c r="D19" s="4">
        <v>2</v>
      </c>
      <c r="E19" s="4">
        <v>2</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14"/>
  <sheetViews>
    <sheetView zoomScalePageLayoutView="0" workbookViewId="0" topLeftCell="A1">
      <selection activeCell="A1" sqref="A1"/>
    </sheetView>
  </sheetViews>
  <sheetFormatPr defaultColWidth="9.140625" defaultRowHeight="12.75"/>
  <sheetData>
    <row r="1" ht="18">
      <c r="A1" s="1" t="s">
        <v>429</v>
      </c>
    </row>
    <row r="5" spans="1:14" ht="12.75">
      <c r="A5" s="2" t="s">
        <v>430</v>
      </c>
      <c r="B5" s="2" t="s">
        <v>431</v>
      </c>
      <c r="D5" s="2" t="s">
        <v>432</v>
      </c>
      <c r="F5" s="2" t="s">
        <v>433</v>
      </c>
      <c r="H5" s="2" t="s">
        <v>171</v>
      </c>
      <c r="J5" s="2" t="s">
        <v>434</v>
      </c>
      <c r="L5" s="2" t="s">
        <v>435</v>
      </c>
      <c r="N5" s="2" t="s">
        <v>436</v>
      </c>
    </row>
    <row r="6" spans="2:15" ht="12.75">
      <c r="B6" t="s">
        <v>350</v>
      </c>
      <c r="C6" t="s">
        <v>351</v>
      </c>
      <c r="D6" t="s">
        <v>350</v>
      </c>
      <c r="E6" t="s">
        <v>351</v>
      </c>
      <c r="F6" t="s">
        <v>350</v>
      </c>
      <c r="G6" t="s">
        <v>351</v>
      </c>
      <c r="H6" t="s">
        <v>350</v>
      </c>
      <c r="I6" t="s">
        <v>351</v>
      </c>
      <c r="J6" t="s">
        <v>350</v>
      </c>
      <c r="K6" t="s">
        <v>351</v>
      </c>
      <c r="L6" t="s">
        <v>350</v>
      </c>
      <c r="M6" t="s">
        <v>351</v>
      </c>
      <c r="N6" t="s">
        <v>350</v>
      </c>
      <c r="O6" t="s">
        <v>351</v>
      </c>
    </row>
    <row r="7" spans="1:15" ht="12.75">
      <c r="A7" t="s">
        <v>99</v>
      </c>
      <c r="B7" s="7">
        <v>0</v>
      </c>
      <c r="C7" s="7">
        <v>0</v>
      </c>
      <c r="D7" s="7">
        <v>0</v>
      </c>
      <c r="E7" s="7">
        <v>0</v>
      </c>
      <c r="F7" s="7">
        <v>0</v>
      </c>
      <c r="G7" s="7">
        <v>0</v>
      </c>
      <c r="H7" s="7">
        <v>0</v>
      </c>
      <c r="I7" s="7">
        <v>0</v>
      </c>
      <c r="J7" s="7">
        <v>0</v>
      </c>
      <c r="K7" s="7">
        <v>0</v>
      </c>
      <c r="L7" s="7">
        <v>0</v>
      </c>
      <c r="M7" s="7">
        <v>0</v>
      </c>
      <c r="N7" s="7">
        <v>2</v>
      </c>
      <c r="O7" s="7">
        <v>2</v>
      </c>
    </row>
    <row r="8" spans="1:15" ht="12.75">
      <c r="A8" t="s">
        <v>100</v>
      </c>
      <c r="B8" s="7">
        <v>0.66</v>
      </c>
      <c r="C8" s="7">
        <v>0</v>
      </c>
      <c r="D8" s="7">
        <v>0</v>
      </c>
      <c r="E8" s="7">
        <v>0</v>
      </c>
      <c r="F8" s="7">
        <v>0</v>
      </c>
      <c r="G8" s="7">
        <v>0</v>
      </c>
      <c r="H8" s="7">
        <v>0</v>
      </c>
      <c r="I8" s="7">
        <v>0</v>
      </c>
      <c r="J8" s="7">
        <v>0</v>
      </c>
      <c r="K8" s="7">
        <v>0</v>
      </c>
      <c r="L8" s="7">
        <v>0</v>
      </c>
      <c r="M8" s="7">
        <v>0</v>
      </c>
      <c r="N8" s="7">
        <v>2</v>
      </c>
      <c r="O8" s="7">
        <v>0</v>
      </c>
    </row>
    <row r="9" spans="1:15" ht="12.75">
      <c r="A9" t="s">
        <v>101</v>
      </c>
      <c r="B9" s="7">
        <v>0</v>
      </c>
      <c r="C9" s="7">
        <v>0</v>
      </c>
      <c r="D9" s="7">
        <v>0</v>
      </c>
      <c r="E9" s="7">
        <v>0</v>
      </c>
      <c r="F9" s="7">
        <v>1.01</v>
      </c>
      <c r="G9" s="7">
        <v>1.01</v>
      </c>
      <c r="H9" s="7">
        <v>0</v>
      </c>
      <c r="I9" s="7">
        <v>0</v>
      </c>
      <c r="J9" s="7">
        <v>0</v>
      </c>
      <c r="K9" s="7">
        <v>0</v>
      </c>
      <c r="L9" s="7">
        <v>0</v>
      </c>
      <c r="M9" s="7">
        <v>0</v>
      </c>
      <c r="N9" s="7">
        <v>2</v>
      </c>
      <c r="O9" s="7">
        <v>0</v>
      </c>
    </row>
    <row r="10" spans="1:15" ht="12.75">
      <c r="A10" t="s">
        <v>102</v>
      </c>
      <c r="B10" s="7">
        <v>0</v>
      </c>
      <c r="C10" s="7">
        <v>0</v>
      </c>
      <c r="D10" s="7">
        <v>0</v>
      </c>
      <c r="E10" s="7">
        <v>0</v>
      </c>
      <c r="F10" s="7">
        <v>0</v>
      </c>
      <c r="G10" s="7">
        <v>0</v>
      </c>
      <c r="H10" s="7">
        <v>0</v>
      </c>
      <c r="I10" s="7">
        <v>0</v>
      </c>
      <c r="J10" s="7">
        <v>0</v>
      </c>
      <c r="K10" s="7">
        <v>0</v>
      </c>
      <c r="L10" s="7">
        <v>0</v>
      </c>
      <c r="M10" s="7">
        <v>0</v>
      </c>
      <c r="N10" s="7">
        <v>17</v>
      </c>
      <c r="O10" s="7">
        <v>4</v>
      </c>
    </row>
    <row r="11" spans="1:15" ht="12.75">
      <c r="A11" t="s">
        <v>103</v>
      </c>
      <c r="B11" s="7">
        <v>0</v>
      </c>
      <c r="C11" s="7">
        <v>0</v>
      </c>
      <c r="D11" s="7">
        <v>0</v>
      </c>
      <c r="E11" s="7">
        <v>0</v>
      </c>
      <c r="F11" s="7">
        <v>0</v>
      </c>
      <c r="G11" s="7">
        <v>0</v>
      </c>
      <c r="H11" s="7">
        <v>0</v>
      </c>
      <c r="I11" s="7">
        <v>0</v>
      </c>
      <c r="J11" s="7">
        <v>0</v>
      </c>
      <c r="K11" s="7">
        <v>0</v>
      </c>
      <c r="L11" s="7">
        <v>0</v>
      </c>
      <c r="M11" s="7">
        <v>0</v>
      </c>
      <c r="N11" s="7">
        <v>2</v>
      </c>
      <c r="O11" s="7">
        <v>2</v>
      </c>
    </row>
    <row r="12" spans="1:15" ht="12.75">
      <c r="A12" t="s">
        <v>105</v>
      </c>
      <c r="B12" s="7">
        <v>0</v>
      </c>
      <c r="C12" s="7">
        <v>0.67</v>
      </c>
      <c r="D12" s="7">
        <v>0</v>
      </c>
      <c r="E12" s="7">
        <v>0</v>
      </c>
      <c r="F12" s="7">
        <v>8.75</v>
      </c>
      <c r="G12" s="7">
        <v>3.42</v>
      </c>
      <c r="H12" s="7">
        <v>0</v>
      </c>
      <c r="I12" s="7">
        <v>0</v>
      </c>
      <c r="J12" s="7">
        <v>0</v>
      </c>
      <c r="K12" s="7">
        <v>0</v>
      </c>
      <c r="L12" s="7">
        <v>0</v>
      </c>
      <c r="M12" s="7">
        <v>0</v>
      </c>
      <c r="N12" s="7">
        <v>18</v>
      </c>
      <c r="O12" s="7">
        <v>9</v>
      </c>
    </row>
    <row r="13" spans="1:15" ht="12.75">
      <c r="A13" t="s">
        <v>106</v>
      </c>
      <c r="B13" s="7">
        <v>0</v>
      </c>
      <c r="C13" s="7">
        <v>0</v>
      </c>
      <c r="D13" s="7">
        <v>0</v>
      </c>
      <c r="E13" s="7">
        <v>0</v>
      </c>
      <c r="F13" s="7">
        <v>1.01</v>
      </c>
      <c r="G13" s="7">
        <v>0.19</v>
      </c>
      <c r="H13" s="7">
        <v>0</v>
      </c>
      <c r="I13" s="7">
        <v>0</v>
      </c>
      <c r="J13" s="7">
        <v>0</v>
      </c>
      <c r="K13" s="7">
        <v>0</v>
      </c>
      <c r="L13" s="7">
        <v>0</v>
      </c>
      <c r="M13" s="7">
        <v>0</v>
      </c>
      <c r="N13" s="7">
        <v>0</v>
      </c>
      <c r="O13" s="7">
        <v>0</v>
      </c>
    </row>
    <row r="14" spans="1:15" ht="12.75">
      <c r="A14" s="2" t="s">
        <v>349</v>
      </c>
      <c r="B14" s="8">
        <f aca="true" t="shared" si="0" ref="B14:O14">SUM(B7:B13)</f>
        <v>0.66</v>
      </c>
      <c r="C14" s="8">
        <f t="shared" si="0"/>
        <v>0.67</v>
      </c>
      <c r="D14" s="8">
        <f t="shared" si="0"/>
        <v>0</v>
      </c>
      <c r="E14" s="8">
        <f t="shared" si="0"/>
        <v>0</v>
      </c>
      <c r="F14" s="8">
        <f t="shared" si="0"/>
        <v>10.77</v>
      </c>
      <c r="G14" s="8">
        <f t="shared" si="0"/>
        <v>4.62</v>
      </c>
      <c r="H14" s="8">
        <f t="shared" si="0"/>
        <v>0</v>
      </c>
      <c r="I14" s="8">
        <f t="shared" si="0"/>
        <v>0</v>
      </c>
      <c r="J14" s="8">
        <f t="shared" si="0"/>
        <v>0</v>
      </c>
      <c r="K14" s="8">
        <f t="shared" si="0"/>
        <v>0</v>
      </c>
      <c r="L14" s="8">
        <f t="shared" si="0"/>
        <v>0</v>
      </c>
      <c r="M14" s="8">
        <f t="shared" si="0"/>
        <v>0</v>
      </c>
      <c r="N14" s="8">
        <f t="shared" si="0"/>
        <v>43</v>
      </c>
      <c r="O14" s="8">
        <f t="shared" si="0"/>
        <v>17</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2.75"/>
  <sheetData>
    <row r="1" ht="18">
      <c r="A1" s="1" t="s">
        <v>437</v>
      </c>
    </row>
    <row r="5" spans="1:8" ht="12.75">
      <c r="A5" s="2" t="s">
        <v>438</v>
      </c>
      <c r="B5" s="2" t="s">
        <v>439</v>
      </c>
      <c r="D5" s="2" t="s">
        <v>440</v>
      </c>
      <c r="F5" s="2" t="s">
        <v>441</v>
      </c>
      <c r="H5" s="2" t="s">
        <v>442</v>
      </c>
    </row>
    <row r="6" spans="2:9" ht="12.75">
      <c r="B6" t="s">
        <v>350</v>
      </c>
      <c r="C6" t="s">
        <v>351</v>
      </c>
      <c r="D6" t="s">
        <v>350</v>
      </c>
      <c r="E6" t="s">
        <v>351</v>
      </c>
      <c r="F6" t="s">
        <v>350</v>
      </c>
      <c r="G6" t="s">
        <v>351</v>
      </c>
      <c r="H6" t="s">
        <v>350</v>
      </c>
      <c r="I6" t="s">
        <v>351</v>
      </c>
    </row>
    <row r="7" spans="1:9" ht="12.75">
      <c r="A7" s="2" t="s">
        <v>159</v>
      </c>
      <c r="B7" s="4">
        <v>0</v>
      </c>
      <c r="C7" s="4">
        <v>0</v>
      </c>
      <c r="D7" s="4">
        <v>0</v>
      </c>
      <c r="E7" s="4">
        <v>0</v>
      </c>
      <c r="F7" s="4">
        <v>0</v>
      </c>
      <c r="G7" s="4">
        <v>0</v>
      </c>
      <c r="H7" s="4">
        <v>0</v>
      </c>
      <c r="I7" s="4">
        <v>0</v>
      </c>
    </row>
    <row r="9" spans="1:5" ht="12.75">
      <c r="A9" s="2" t="s">
        <v>430</v>
      </c>
      <c r="E9" s="2" t="s">
        <v>443</v>
      </c>
    </row>
    <row r="10" spans="1:9" ht="12.75">
      <c r="A10" t="s">
        <v>100</v>
      </c>
      <c r="B10" s="4">
        <v>0</v>
      </c>
      <c r="C10" s="4">
        <v>0</v>
      </c>
      <c r="D10" s="4">
        <v>0</v>
      </c>
      <c r="E10" s="4">
        <v>0</v>
      </c>
      <c r="F10" s="4">
        <v>0</v>
      </c>
      <c r="G10" s="4">
        <v>0</v>
      </c>
      <c r="H10" s="4">
        <v>1</v>
      </c>
      <c r="I10" s="4">
        <v>0</v>
      </c>
    </row>
    <row r="11" spans="1:9" ht="12.75">
      <c r="A11" t="s">
        <v>105</v>
      </c>
      <c r="B11" s="4">
        <v>0</v>
      </c>
      <c r="C11" s="4">
        <v>0</v>
      </c>
      <c r="D11" s="4">
        <v>0</v>
      </c>
      <c r="E11" s="4">
        <v>1</v>
      </c>
      <c r="F11" s="4">
        <v>0</v>
      </c>
      <c r="G11" s="4">
        <v>0</v>
      </c>
      <c r="H11" s="4">
        <v>0</v>
      </c>
      <c r="I11" s="4">
        <v>0</v>
      </c>
    </row>
    <row r="12" spans="1:9" ht="12.75">
      <c r="A12" s="2" t="s">
        <v>444</v>
      </c>
      <c r="B12" s="6">
        <f aca="true" t="shared" si="0" ref="B12:I12">SUM(B10:B11)</f>
        <v>0</v>
      </c>
      <c r="C12" s="6">
        <f t="shared" si="0"/>
        <v>0</v>
      </c>
      <c r="D12" s="6">
        <f t="shared" si="0"/>
        <v>0</v>
      </c>
      <c r="E12" s="6">
        <f t="shared" si="0"/>
        <v>1</v>
      </c>
      <c r="F12" s="6">
        <f t="shared" si="0"/>
        <v>0</v>
      </c>
      <c r="G12" s="6">
        <f t="shared" si="0"/>
        <v>0</v>
      </c>
      <c r="H12" s="6">
        <f t="shared" si="0"/>
        <v>1</v>
      </c>
      <c r="I12" s="6">
        <f t="shared" si="0"/>
        <v>0</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Q13"/>
  <sheetViews>
    <sheetView zoomScalePageLayoutView="0" workbookViewId="0" topLeftCell="A1">
      <selection activeCell="A1" sqref="A1"/>
    </sheetView>
  </sheetViews>
  <sheetFormatPr defaultColWidth="9.140625" defaultRowHeight="12.75"/>
  <sheetData>
    <row r="1" ht="18">
      <c r="A1" s="1" t="s">
        <v>445</v>
      </c>
    </row>
    <row r="5" spans="1:16" ht="12.75">
      <c r="A5" s="2" t="s">
        <v>344</v>
      </c>
      <c r="B5" s="2" t="s">
        <v>446</v>
      </c>
      <c r="D5" s="2" t="s">
        <v>447</v>
      </c>
      <c r="F5" s="2" t="s">
        <v>448</v>
      </c>
      <c r="H5" s="2" t="s">
        <v>449</v>
      </c>
      <c r="J5" s="2" t="s">
        <v>450</v>
      </c>
      <c r="L5" s="2" t="s">
        <v>451</v>
      </c>
      <c r="N5" s="2" t="s">
        <v>452</v>
      </c>
      <c r="P5" s="2" t="s">
        <v>453</v>
      </c>
    </row>
    <row r="6" spans="2:17" ht="12.75">
      <c r="B6" t="s">
        <v>350</v>
      </c>
      <c r="C6" t="s">
        <v>351</v>
      </c>
      <c r="D6" t="s">
        <v>350</v>
      </c>
      <c r="E6" t="s">
        <v>351</v>
      </c>
      <c r="F6" t="s">
        <v>350</v>
      </c>
      <c r="G6" t="s">
        <v>351</v>
      </c>
      <c r="H6" t="s">
        <v>350</v>
      </c>
      <c r="I6" t="s">
        <v>351</v>
      </c>
      <c r="J6" t="s">
        <v>350</v>
      </c>
      <c r="K6" t="s">
        <v>351</v>
      </c>
      <c r="L6" t="s">
        <v>350</v>
      </c>
      <c r="M6" t="s">
        <v>351</v>
      </c>
      <c r="N6" t="s">
        <v>350</v>
      </c>
      <c r="O6" t="s">
        <v>351</v>
      </c>
      <c r="P6" t="s">
        <v>350</v>
      </c>
      <c r="Q6" t="s">
        <v>351</v>
      </c>
    </row>
    <row r="7" spans="1:17" ht="12.75">
      <c r="A7" t="s">
        <v>366</v>
      </c>
      <c r="B7" s="4">
        <v>1</v>
      </c>
      <c r="C7" s="4">
        <v>1</v>
      </c>
      <c r="D7" s="4">
        <v>0</v>
      </c>
      <c r="E7" s="4">
        <v>0</v>
      </c>
      <c r="F7" s="4">
        <v>0</v>
      </c>
      <c r="G7" s="4">
        <v>0</v>
      </c>
      <c r="H7" s="4">
        <v>0</v>
      </c>
      <c r="I7" s="4">
        <v>0</v>
      </c>
      <c r="J7" s="4">
        <v>0</v>
      </c>
      <c r="K7" s="4">
        <v>0</v>
      </c>
      <c r="L7" s="4">
        <v>0</v>
      </c>
      <c r="M7" s="4">
        <v>0</v>
      </c>
      <c r="N7" s="4">
        <v>0</v>
      </c>
      <c r="O7" s="4">
        <v>0</v>
      </c>
      <c r="P7" s="4">
        <v>0</v>
      </c>
      <c r="Q7" s="4">
        <v>0</v>
      </c>
    </row>
    <row r="8" spans="1:17" ht="12.75">
      <c r="A8" t="s">
        <v>369</v>
      </c>
      <c r="B8" s="4">
        <v>0</v>
      </c>
      <c r="C8" s="4">
        <v>1</v>
      </c>
      <c r="D8" s="4">
        <v>0</v>
      </c>
      <c r="E8" s="4">
        <v>0</v>
      </c>
      <c r="F8" s="4">
        <v>0</v>
      </c>
      <c r="G8" s="4">
        <v>0</v>
      </c>
      <c r="H8" s="4">
        <v>0</v>
      </c>
      <c r="I8" s="4">
        <v>0</v>
      </c>
      <c r="J8" s="4">
        <v>0</v>
      </c>
      <c r="K8" s="4">
        <v>2</v>
      </c>
      <c r="L8" s="4">
        <v>0</v>
      </c>
      <c r="M8" s="4">
        <v>0</v>
      </c>
      <c r="N8" s="4">
        <v>0</v>
      </c>
      <c r="O8" s="4">
        <v>0</v>
      </c>
      <c r="P8" s="4">
        <v>0</v>
      </c>
      <c r="Q8" s="4">
        <v>0</v>
      </c>
    </row>
    <row r="9" spans="1:17" ht="12.75">
      <c r="A9" t="s">
        <v>454</v>
      </c>
      <c r="B9" s="4">
        <v>0</v>
      </c>
      <c r="C9" s="4">
        <v>0</v>
      </c>
      <c r="D9" s="4">
        <v>0</v>
      </c>
      <c r="E9" s="4">
        <v>0</v>
      </c>
      <c r="F9" s="4">
        <v>0</v>
      </c>
      <c r="G9" s="4">
        <v>0</v>
      </c>
      <c r="H9" s="4">
        <v>0</v>
      </c>
      <c r="I9" s="4">
        <v>0</v>
      </c>
      <c r="J9" s="4">
        <v>0</v>
      </c>
      <c r="K9" s="4">
        <v>0</v>
      </c>
      <c r="L9" s="4">
        <v>1</v>
      </c>
      <c r="M9" s="4">
        <v>0</v>
      </c>
      <c r="N9" s="4">
        <v>0</v>
      </c>
      <c r="O9" s="4">
        <v>0</v>
      </c>
      <c r="P9" s="4">
        <v>0</v>
      </c>
      <c r="Q9" s="4">
        <v>0</v>
      </c>
    </row>
    <row r="10" spans="1:17" ht="12.75">
      <c r="A10" t="s">
        <v>374</v>
      </c>
      <c r="B10" s="4">
        <v>0</v>
      </c>
      <c r="C10" s="4">
        <v>0</v>
      </c>
      <c r="D10" s="4">
        <v>0</v>
      </c>
      <c r="E10" s="4">
        <v>0</v>
      </c>
      <c r="F10" s="4">
        <v>0</v>
      </c>
      <c r="G10" s="4">
        <v>0</v>
      </c>
      <c r="H10" s="4">
        <v>0</v>
      </c>
      <c r="I10" s="4">
        <v>0</v>
      </c>
      <c r="J10" s="4">
        <v>0</v>
      </c>
      <c r="K10" s="4">
        <v>0</v>
      </c>
      <c r="L10" s="4">
        <v>0</v>
      </c>
      <c r="M10" s="4">
        <v>1</v>
      </c>
      <c r="N10" s="4">
        <v>0</v>
      </c>
      <c r="O10" s="4">
        <v>0</v>
      </c>
      <c r="P10" s="4">
        <v>0</v>
      </c>
      <c r="Q10" s="4">
        <v>0</v>
      </c>
    </row>
    <row r="11" spans="1:17" ht="12.75">
      <c r="A11" t="s">
        <v>375</v>
      </c>
      <c r="B11" s="4">
        <v>0</v>
      </c>
      <c r="C11" s="4">
        <v>0</v>
      </c>
      <c r="D11" s="4">
        <v>0</v>
      </c>
      <c r="E11" s="4">
        <v>0</v>
      </c>
      <c r="F11" s="4">
        <v>0</v>
      </c>
      <c r="G11" s="4">
        <v>0</v>
      </c>
      <c r="H11" s="4">
        <v>0</v>
      </c>
      <c r="I11" s="4">
        <v>0</v>
      </c>
      <c r="J11" s="4">
        <v>1</v>
      </c>
      <c r="K11" s="4">
        <v>0</v>
      </c>
      <c r="L11" s="4">
        <v>0</v>
      </c>
      <c r="M11" s="4">
        <v>1</v>
      </c>
      <c r="N11" s="4">
        <v>0</v>
      </c>
      <c r="O11" s="4">
        <v>0</v>
      </c>
      <c r="P11" s="4">
        <v>0</v>
      </c>
      <c r="Q11" s="4">
        <v>0</v>
      </c>
    </row>
    <row r="12" spans="1:17" ht="12.75">
      <c r="A12" t="s">
        <v>376</v>
      </c>
      <c r="B12" s="4">
        <v>0</v>
      </c>
      <c r="C12" s="4">
        <v>1</v>
      </c>
      <c r="D12" s="4">
        <v>0</v>
      </c>
      <c r="E12" s="4">
        <v>0</v>
      </c>
      <c r="F12" s="4">
        <v>0</v>
      </c>
      <c r="G12" s="4">
        <v>0</v>
      </c>
      <c r="H12" s="4">
        <v>0</v>
      </c>
      <c r="I12" s="4">
        <v>0</v>
      </c>
      <c r="J12" s="4">
        <v>0</v>
      </c>
      <c r="K12" s="4">
        <v>0</v>
      </c>
      <c r="L12" s="4">
        <v>0</v>
      </c>
      <c r="M12" s="4">
        <v>0</v>
      </c>
      <c r="N12" s="4">
        <v>0</v>
      </c>
      <c r="O12" s="4">
        <v>0</v>
      </c>
      <c r="P12" s="4">
        <v>0</v>
      </c>
      <c r="Q12" s="4">
        <v>0</v>
      </c>
    </row>
    <row r="13" spans="1:17" ht="12.75">
      <c r="A13" s="2" t="s">
        <v>349</v>
      </c>
      <c r="B13" s="6">
        <f aca="true" t="shared" si="0" ref="B13:Q13">SUM(B7:B12)</f>
        <v>1</v>
      </c>
      <c r="C13" s="6">
        <f t="shared" si="0"/>
        <v>3</v>
      </c>
      <c r="D13" s="6">
        <f t="shared" si="0"/>
        <v>0</v>
      </c>
      <c r="E13" s="6">
        <f t="shared" si="0"/>
        <v>0</v>
      </c>
      <c r="F13" s="6">
        <f t="shared" si="0"/>
        <v>0</v>
      </c>
      <c r="G13" s="6">
        <f t="shared" si="0"/>
        <v>0</v>
      </c>
      <c r="H13" s="6">
        <f t="shared" si="0"/>
        <v>0</v>
      </c>
      <c r="I13" s="6">
        <f t="shared" si="0"/>
        <v>0</v>
      </c>
      <c r="J13" s="6">
        <f t="shared" si="0"/>
        <v>1</v>
      </c>
      <c r="K13" s="6">
        <f t="shared" si="0"/>
        <v>2</v>
      </c>
      <c r="L13" s="6">
        <f t="shared" si="0"/>
        <v>1</v>
      </c>
      <c r="M13" s="6">
        <f t="shared" si="0"/>
        <v>2</v>
      </c>
      <c r="N13" s="6">
        <f t="shared" si="0"/>
        <v>0</v>
      </c>
      <c r="O13" s="6">
        <f t="shared" si="0"/>
        <v>0</v>
      </c>
      <c r="P13" s="6">
        <f t="shared" si="0"/>
        <v>0</v>
      </c>
      <c r="Q13" s="6">
        <f t="shared" si="0"/>
        <v>0</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140625" defaultRowHeight="12.75"/>
  <sheetData>
    <row r="1" ht="18">
      <c r="A1" s="1" t="s">
        <v>455</v>
      </c>
    </row>
    <row r="5" spans="1:3" ht="12.75">
      <c r="A5" s="2" t="s">
        <v>456</v>
      </c>
      <c r="B5" s="2" t="s">
        <v>457</v>
      </c>
      <c r="C5" s="2" t="s">
        <v>458</v>
      </c>
    </row>
    <row r="7" spans="1:3" ht="12.75">
      <c r="A7" t="s">
        <v>367</v>
      </c>
      <c r="B7" t="s">
        <v>366</v>
      </c>
      <c r="C7" s="4">
        <v>2</v>
      </c>
    </row>
    <row r="8" spans="1:3" ht="12.75">
      <c r="A8" s="2" t="s">
        <v>459</v>
      </c>
      <c r="C8" s="6">
        <f>SUM(C6:C7)</f>
        <v>2</v>
      </c>
    </row>
    <row r="11" spans="1:3" ht="12.75">
      <c r="A11" t="s">
        <v>376</v>
      </c>
      <c r="B11" t="s">
        <v>370</v>
      </c>
      <c r="C11" s="4">
        <v>1</v>
      </c>
    </row>
    <row r="12" spans="1:3" ht="12.75">
      <c r="A12" s="2" t="s">
        <v>459</v>
      </c>
      <c r="C12" s="6">
        <f>SUM(C10:C11)</f>
        <v>1</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
    </sheetView>
  </sheetViews>
  <sheetFormatPr defaultColWidth="9.140625" defaultRowHeight="12.75"/>
  <sheetData>
    <row r="1" ht="18">
      <c r="A1" s="1" t="s">
        <v>460</v>
      </c>
    </row>
    <row r="5" spans="2:18" ht="12.75">
      <c r="B5" s="2" t="s">
        <v>461</v>
      </c>
      <c r="D5" s="2" t="s">
        <v>462</v>
      </c>
      <c r="F5" s="2" t="s">
        <v>463</v>
      </c>
      <c r="H5" s="2" t="s">
        <v>464</v>
      </c>
      <c r="J5" s="2" t="s">
        <v>465</v>
      </c>
      <c r="L5" s="2" t="s">
        <v>466</v>
      </c>
      <c r="N5" s="2" t="s">
        <v>467</v>
      </c>
      <c r="P5" s="2" t="s">
        <v>468</v>
      </c>
      <c r="R5" s="2" t="s">
        <v>349</v>
      </c>
    </row>
    <row r="6" spans="1:17" ht="12.75">
      <c r="A6" s="2" t="s">
        <v>344</v>
      </c>
      <c r="B6" t="s">
        <v>350</v>
      </c>
      <c r="C6" t="s">
        <v>351</v>
      </c>
      <c r="D6" t="s">
        <v>350</v>
      </c>
      <c r="E6" t="s">
        <v>351</v>
      </c>
      <c r="F6" t="s">
        <v>350</v>
      </c>
      <c r="G6" t="s">
        <v>351</v>
      </c>
      <c r="H6" t="s">
        <v>350</v>
      </c>
      <c r="I6" t="s">
        <v>351</v>
      </c>
      <c r="J6" t="s">
        <v>350</v>
      </c>
      <c r="K6" t="s">
        <v>351</v>
      </c>
      <c r="L6" t="s">
        <v>350</v>
      </c>
      <c r="M6" t="s">
        <v>351</v>
      </c>
      <c r="N6" t="s">
        <v>350</v>
      </c>
      <c r="O6" t="s">
        <v>351</v>
      </c>
      <c r="P6" t="s">
        <v>350</v>
      </c>
      <c r="Q6" t="s">
        <v>351</v>
      </c>
    </row>
    <row r="7" spans="1:18" ht="12.75">
      <c r="A7" t="s">
        <v>353</v>
      </c>
      <c r="B7" s="4">
        <v>0</v>
      </c>
      <c r="C7" s="4">
        <v>0</v>
      </c>
      <c r="D7" s="4">
        <v>1</v>
      </c>
      <c r="E7" s="4">
        <v>0</v>
      </c>
      <c r="F7" s="4">
        <v>0</v>
      </c>
      <c r="G7" s="4">
        <v>0</v>
      </c>
      <c r="H7" s="4">
        <v>0</v>
      </c>
      <c r="I7" s="4">
        <v>0</v>
      </c>
      <c r="J7" s="4">
        <v>0</v>
      </c>
      <c r="K7" s="4">
        <v>0</v>
      </c>
      <c r="L7" s="4">
        <v>0</v>
      </c>
      <c r="M7" s="4">
        <v>0</v>
      </c>
      <c r="N7" s="4">
        <v>0</v>
      </c>
      <c r="O7" s="4">
        <v>0</v>
      </c>
      <c r="P7" s="4">
        <v>0</v>
      </c>
      <c r="Q7" s="4">
        <v>0</v>
      </c>
      <c r="R7" s="6">
        <f aca="true" t="shared" si="0" ref="R7:R21">SUM(B7:Q7)</f>
        <v>1</v>
      </c>
    </row>
    <row r="8" spans="1:18" ht="12.75">
      <c r="A8" t="s">
        <v>356</v>
      </c>
      <c r="B8" s="4">
        <v>0</v>
      </c>
      <c r="C8" s="4">
        <v>1</v>
      </c>
      <c r="D8" s="4">
        <v>0</v>
      </c>
      <c r="E8" s="4">
        <v>0</v>
      </c>
      <c r="F8" s="4">
        <v>0</v>
      </c>
      <c r="G8" s="4">
        <v>0</v>
      </c>
      <c r="H8" s="4">
        <v>0</v>
      </c>
      <c r="I8" s="4">
        <v>0</v>
      </c>
      <c r="J8" s="4">
        <v>0</v>
      </c>
      <c r="K8" s="4">
        <v>0</v>
      </c>
      <c r="L8" s="4">
        <v>0</v>
      </c>
      <c r="M8" s="4">
        <v>0</v>
      </c>
      <c r="N8" s="4">
        <v>0</v>
      </c>
      <c r="O8" s="4">
        <v>0</v>
      </c>
      <c r="P8" s="4">
        <v>0</v>
      </c>
      <c r="Q8" s="4">
        <v>0</v>
      </c>
      <c r="R8" s="6">
        <f t="shared" si="0"/>
        <v>1</v>
      </c>
    </row>
    <row r="9" spans="1:18" ht="12.75">
      <c r="A9" t="s">
        <v>357</v>
      </c>
      <c r="B9" s="4">
        <v>0</v>
      </c>
      <c r="C9" s="4">
        <v>0</v>
      </c>
      <c r="D9" s="4">
        <v>1</v>
      </c>
      <c r="E9" s="4">
        <v>0</v>
      </c>
      <c r="F9" s="4">
        <v>0</v>
      </c>
      <c r="G9" s="4">
        <v>0</v>
      </c>
      <c r="H9" s="4">
        <v>0</v>
      </c>
      <c r="I9" s="4">
        <v>0</v>
      </c>
      <c r="J9" s="4">
        <v>0</v>
      </c>
      <c r="K9" s="4">
        <v>0</v>
      </c>
      <c r="L9" s="4">
        <v>0</v>
      </c>
      <c r="M9" s="4">
        <v>0</v>
      </c>
      <c r="N9" s="4">
        <v>0</v>
      </c>
      <c r="O9" s="4">
        <v>0</v>
      </c>
      <c r="P9" s="4">
        <v>0</v>
      </c>
      <c r="Q9" s="4">
        <v>0</v>
      </c>
      <c r="R9" s="6">
        <f t="shared" si="0"/>
        <v>1</v>
      </c>
    </row>
    <row r="10" spans="1:18" ht="12.75">
      <c r="A10" t="s">
        <v>358</v>
      </c>
      <c r="B10" s="4">
        <v>0</v>
      </c>
      <c r="C10" s="4">
        <v>0</v>
      </c>
      <c r="D10" s="4">
        <v>0</v>
      </c>
      <c r="E10" s="4">
        <v>0</v>
      </c>
      <c r="F10" s="4">
        <v>0</v>
      </c>
      <c r="G10" s="4">
        <v>0</v>
      </c>
      <c r="H10" s="4">
        <v>0</v>
      </c>
      <c r="I10" s="4">
        <v>0</v>
      </c>
      <c r="J10" s="4">
        <v>0</v>
      </c>
      <c r="K10" s="4">
        <v>0</v>
      </c>
      <c r="L10" s="4">
        <v>0</v>
      </c>
      <c r="M10" s="4">
        <v>0</v>
      </c>
      <c r="N10" s="4">
        <v>0</v>
      </c>
      <c r="O10" s="4">
        <v>0</v>
      </c>
      <c r="P10" s="4">
        <v>0</v>
      </c>
      <c r="Q10" s="4">
        <v>1</v>
      </c>
      <c r="R10" s="6">
        <f t="shared" si="0"/>
        <v>1</v>
      </c>
    </row>
    <row r="11" spans="1:18" ht="12.75">
      <c r="A11" t="s">
        <v>359</v>
      </c>
      <c r="B11" s="4">
        <v>0</v>
      </c>
      <c r="C11" s="4">
        <v>0</v>
      </c>
      <c r="D11" s="4">
        <v>1</v>
      </c>
      <c r="E11" s="4">
        <v>0</v>
      </c>
      <c r="F11" s="4">
        <v>0</v>
      </c>
      <c r="G11" s="4">
        <v>0</v>
      </c>
      <c r="H11" s="4">
        <v>0</v>
      </c>
      <c r="I11" s="4">
        <v>0</v>
      </c>
      <c r="J11" s="4">
        <v>0</v>
      </c>
      <c r="K11" s="4">
        <v>0</v>
      </c>
      <c r="L11" s="4">
        <v>0</v>
      </c>
      <c r="M11" s="4">
        <v>0</v>
      </c>
      <c r="N11" s="4">
        <v>0</v>
      </c>
      <c r="O11" s="4">
        <v>0</v>
      </c>
      <c r="P11" s="4">
        <v>0</v>
      </c>
      <c r="Q11" s="4">
        <v>0</v>
      </c>
      <c r="R11" s="6">
        <f t="shared" si="0"/>
        <v>1</v>
      </c>
    </row>
    <row r="12" spans="1:18" ht="12.75">
      <c r="A12" t="s">
        <v>362</v>
      </c>
      <c r="B12" s="4">
        <v>0</v>
      </c>
      <c r="C12" s="4">
        <v>1</v>
      </c>
      <c r="D12" s="4">
        <v>0</v>
      </c>
      <c r="E12" s="4">
        <v>0</v>
      </c>
      <c r="F12" s="4">
        <v>0</v>
      </c>
      <c r="G12" s="4">
        <v>0</v>
      </c>
      <c r="H12" s="4">
        <v>0</v>
      </c>
      <c r="I12" s="4">
        <v>0</v>
      </c>
      <c r="J12" s="4">
        <v>0</v>
      </c>
      <c r="K12" s="4">
        <v>0</v>
      </c>
      <c r="L12" s="4">
        <v>0</v>
      </c>
      <c r="M12" s="4">
        <v>0</v>
      </c>
      <c r="N12" s="4">
        <v>0</v>
      </c>
      <c r="O12" s="4">
        <v>0</v>
      </c>
      <c r="P12" s="4">
        <v>0</v>
      </c>
      <c r="Q12" s="4">
        <v>0</v>
      </c>
      <c r="R12" s="6">
        <f t="shared" si="0"/>
        <v>1</v>
      </c>
    </row>
    <row r="13" spans="1:18" ht="12.75">
      <c r="A13" t="s">
        <v>363</v>
      </c>
      <c r="B13" s="4">
        <v>2</v>
      </c>
      <c r="C13" s="4">
        <v>0</v>
      </c>
      <c r="D13" s="4">
        <v>0</v>
      </c>
      <c r="E13" s="4">
        <v>0</v>
      </c>
      <c r="F13" s="4">
        <v>0</v>
      </c>
      <c r="G13" s="4">
        <v>0</v>
      </c>
      <c r="H13" s="4">
        <v>0</v>
      </c>
      <c r="I13" s="4">
        <v>0</v>
      </c>
      <c r="J13" s="4">
        <v>0</v>
      </c>
      <c r="K13" s="4">
        <v>0</v>
      </c>
      <c r="L13" s="4">
        <v>0</v>
      </c>
      <c r="M13" s="4">
        <v>0</v>
      </c>
      <c r="N13" s="4">
        <v>0</v>
      </c>
      <c r="O13" s="4">
        <v>0</v>
      </c>
      <c r="P13" s="4">
        <v>0</v>
      </c>
      <c r="Q13" s="4">
        <v>0</v>
      </c>
      <c r="R13" s="6">
        <f t="shared" si="0"/>
        <v>2</v>
      </c>
    </row>
    <row r="14" spans="1:18" ht="12.75">
      <c r="A14" t="s">
        <v>364</v>
      </c>
      <c r="B14" s="4">
        <v>0</v>
      </c>
      <c r="C14" s="4">
        <v>0</v>
      </c>
      <c r="D14" s="4">
        <v>3</v>
      </c>
      <c r="E14" s="4">
        <v>0</v>
      </c>
      <c r="F14" s="4">
        <v>0</v>
      </c>
      <c r="G14" s="4">
        <v>0</v>
      </c>
      <c r="H14" s="4">
        <v>0</v>
      </c>
      <c r="I14" s="4">
        <v>0</v>
      </c>
      <c r="J14" s="4">
        <v>0</v>
      </c>
      <c r="K14" s="4">
        <v>0</v>
      </c>
      <c r="L14" s="4">
        <v>0</v>
      </c>
      <c r="M14" s="4">
        <v>0</v>
      </c>
      <c r="N14" s="4">
        <v>0</v>
      </c>
      <c r="O14" s="4">
        <v>0</v>
      </c>
      <c r="P14" s="4">
        <v>0</v>
      </c>
      <c r="Q14" s="4">
        <v>0</v>
      </c>
      <c r="R14" s="6">
        <f t="shared" si="0"/>
        <v>3</v>
      </c>
    </row>
    <row r="15" spans="1:18" ht="12.75">
      <c r="A15" t="s">
        <v>469</v>
      </c>
      <c r="B15" s="4">
        <v>0</v>
      </c>
      <c r="C15" s="4">
        <v>0</v>
      </c>
      <c r="D15" s="4">
        <v>0</v>
      </c>
      <c r="E15" s="4">
        <v>0</v>
      </c>
      <c r="F15" s="4">
        <v>0</v>
      </c>
      <c r="G15" s="4">
        <v>0</v>
      </c>
      <c r="H15" s="4">
        <v>0</v>
      </c>
      <c r="I15" s="4">
        <v>0</v>
      </c>
      <c r="J15" s="4">
        <v>0</v>
      </c>
      <c r="K15" s="4">
        <v>0</v>
      </c>
      <c r="L15" s="4">
        <v>0</v>
      </c>
      <c r="M15" s="4">
        <v>0</v>
      </c>
      <c r="N15" s="4">
        <v>0</v>
      </c>
      <c r="O15" s="4">
        <v>0</v>
      </c>
      <c r="P15" s="4">
        <v>1</v>
      </c>
      <c r="Q15" s="4">
        <v>0</v>
      </c>
      <c r="R15" s="6">
        <f t="shared" si="0"/>
        <v>1</v>
      </c>
    </row>
    <row r="16" spans="1:18" ht="12.75">
      <c r="A16" t="s">
        <v>370</v>
      </c>
      <c r="B16" s="4">
        <v>0</v>
      </c>
      <c r="C16" s="4">
        <v>0</v>
      </c>
      <c r="D16" s="4">
        <v>1</v>
      </c>
      <c r="E16" s="4">
        <v>0</v>
      </c>
      <c r="F16" s="4">
        <v>0</v>
      </c>
      <c r="G16" s="4">
        <v>0</v>
      </c>
      <c r="H16" s="4">
        <v>0</v>
      </c>
      <c r="I16" s="4">
        <v>0</v>
      </c>
      <c r="J16" s="4">
        <v>0</v>
      </c>
      <c r="K16" s="4">
        <v>0</v>
      </c>
      <c r="L16" s="4">
        <v>0</v>
      </c>
      <c r="M16" s="4">
        <v>0</v>
      </c>
      <c r="N16" s="4">
        <v>0</v>
      </c>
      <c r="O16" s="4">
        <v>0</v>
      </c>
      <c r="P16" s="4">
        <v>0</v>
      </c>
      <c r="Q16" s="4">
        <v>0</v>
      </c>
      <c r="R16" s="6">
        <f t="shared" si="0"/>
        <v>1</v>
      </c>
    </row>
    <row r="17" spans="1:18" ht="12.75">
      <c r="A17" t="s">
        <v>372</v>
      </c>
      <c r="B17" s="4">
        <v>0</v>
      </c>
      <c r="C17" s="4">
        <v>0</v>
      </c>
      <c r="D17" s="4">
        <v>1</v>
      </c>
      <c r="E17" s="4">
        <v>0</v>
      </c>
      <c r="F17" s="4">
        <v>0</v>
      </c>
      <c r="G17" s="4">
        <v>0</v>
      </c>
      <c r="H17" s="4">
        <v>0</v>
      </c>
      <c r="I17" s="4">
        <v>0</v>
      </c>
      <c r="J17" s="4">
        <v>0</v>
      </c>
      <c r="K17" s="4">
        <v>0</v>
      </c>
      <c r="L17" s="4">
        <v>0</v>
      </c>
      <c r="M17" s="4">
        <v>0</v>
      </c>
      <c r="N17" s="4">
        <v>0</v>
      </c>
      <c r="O17" s="4">
        <v>0</v>
      </c>
      <c r="P17" s="4">
        <v>0</v>
      </c>
      <c r="Q17" s="4">
        <v>0</v>
      </c>
      <c r="R17" s="6">
        <f t="shared" si="0"/>
        <v>1</v>
      </c>
    </row>
    <row r="18" spans="1:18" ht="12.75">
      <c r="A18" t="s">
        <v>373</v>
      </c>
      <c r="B18" s="4">
        <v>0</v>
      </c>
      <c r="C18" s="4">
        <v>0</v>
      </c>
      <c r="D18" s="4">
        <v>0</v>
      </c>
      <c r="E18" s="4">
        <v>0</v>
      </c>
      <c r="F18" s="4">
        <v>0</v>
      </c>
      <c r="G18" s="4">
        <v>0</v>
      </c>
      <c r="H18" s="4">
        <v>0</v>
      </c>
      <c r="I18" s="4">
        <v>0</v>
      </c>
      <c r="J18" s="4">
        <v>0</v>
      </c>
      <c r="K18" s="4">
        <v>0</v>
      </c>
      <c r="L18" s="4">
        <v>0</v>
      </c>
      <c r="M18" s="4">
        <v>0</v>
      </c>
      <c r="N18" s="4">
        <v>0</v>
      </c>
      <c r="O18" s="4">
        <v>1</v>
      </c>
      <c r="P18" s="4">
        <v>0</v>
      </c>
      <c r="Q18" s="4">
        <v>0</v>
      </c>
      <c r="R18" s="6">
        <f t="shared" si="0"/>
        <v>1</v>
      </c>
    </row>
    <row r="19" spans="1:18" ht="12.75">
      <c r="A19" t="s">
        <v>375</v>
      </c>
      <c r="B19" s="4">
        <v>0</v>
      </c>
      <c r="C19" s="4">
        <v>0</v>
      </c>
      <c r="D19" s="4">
        <v>0</v>
      </c>
      <c r="E19" s="4">
        <v>0</v>
      </c>
      <c r="F19" s="4">
        <v>0</v>
      </c>
      <c r="G19" s="4">
        <v>0</v>
      </c>
      <c r="H19" s="4">
        <v>0</v>
      </c>
      <c r="I19" s="4">
        <v>0</v>
      </c>
      <c r="J19" s="4">
        <v>0</v>
      </c>
      <c r="K19" s="4">
        <v>0</v>
      </c>
      <c r="L19" s="4">
        <v>0</v>
      </c>
      <c r="M19" s="4">
        <v>0</v>
      </c>
      <c r="N19" s="4">
        <v>0</v>
      </c>
      <c r="O19" s="4">
        <v>0</v>
      </c>
      <c r="P19" s="4">
        <v>0</v>
      </c>
      <c r="Q19" s="4">
        <v>1</v>
      </c>
      <c r="R19" s="6">
        <f t="shared" si="0"/>
        <v>1</v>
      </c>
    </row>
    <row r="20" spans="1:18" ht="12.75">
      <c r="A20" t="s">
        <v>376</v>
      </c>
      <c r="B20" s="4">
        <v>0</v>
      </c>
      <c r="C20" s="4">
        <v>0</v>
      </c>
      <c r="D20" s="4">
        <v>0</v>
      </c>
      <c r="E20" s="4">
        <v>1</v>
      </c>
      <c r="F20" s="4">
        <v>0</v>
      </c>
      <c r="G20" s="4">
        <v>0</v>
      </c>
      <c r="H20" s="4">
        <v>0</v>
      </c>
      <c r="I20" s="4">
        <v>0</v>
      </c>
      <c r="J20" s="4">
        <v>0</v>
      </c>
      <c r="K20" s="4">
        <v>0</v>
      </c>
      <c r="L20" s="4">
        <v>0</v>
      </c>
      <c r="M20" s="4">
        <v>0</v>
      </c>
      <c r="N20" s="4">
        <v>0</v>
      </c>
      <c r="O20" s="4">
        <v>0</v>
      </c>
      <c r="P20" s="4">
        <v>0</v>
      </c>
      <c r="Q20" s="4">
        <v>0</v>
      </c>
      <c r="R20" s="6">
        <f t="shared" si="0"/>
        <v>1</v>
      </c>
    </row>
    <row r="21" spans="1:18" ht="12.75">
      <c r="A21" t="s">
        <v>378</v>
      </c>
      <c r="B21" s="4">
        <v>0</v>
      </c>
      <c r="C21" s="4">
        <v>0</v>
      </c>
      <c r="D21" s="4">
        <v>0</v>
      </c>
      <c r="E21" s="4">
        <v>0</v>
      </c>
      <c r="F21" s="4">
        <v>0</v>
      </c>
      <c r="G21" s="4">
        <v>0</v>
      </c>
      <c r="H21" s="4">
        <v>0</v>
      </c>
      <c r="I21" s="4">
        <v>0</v>
      </c>
      <c r="J21" s="4">
        <v>1</v>
      </c>
      <c r="K21" s="4">
        <v>0</v>
      </c>
      <c r="L21" s="4">
        <v>0</v>
      </c>
      <c r="M21" s="4">
        <v>0</v>
      </c>
      <c r="N21" s="4">
        <v>0</v>
      </c>
      <c r="O21" s="4">
        <v>0</v>
      </c>
      <c r="P21" s="4">
        <v>0</v>
      </c>
      <c r="Q21" s="4">
        <v>1</v>
      </c>
      <c r="R21" s="6">
        <f t="shared" si="0"/>
        <v>2</v>
      </c>
    </row>
    <row r="22" spans="1:18" ht="12.75">
      <c r="A22" s="2" t="s">
        <v>349</v>
      </c>
      <c r="B22" s="6">
        <f aca="true" t="shared" si="1" ref="B22:R22">SUM(B7:B21)</f>
        <v>2</v>
      </c>
      <c r="C22" s="6">
        <f t="shared" si="1"/>
        <v>2</v>
      </c>
      <c r="D22" s="6">
        <f t="shared" si="1"/>
        <v>8</v>
      </c>
      <c r="E22" s="6">
        <f t="shared" si="1"/>
        <v>1</v>
      </c>
      <c r="F22" s="6">
        <f t="shared" si="1"/>
        <v>0</v>
      </c>
      <c r="G22" s="6">
        <f t="shared" si="1"/>
        <v>0</v>
      </c>
      <c r="H22" s="6">
        <f t="shared" si="1"/>
        <v>0</v>
      </c>
      <c r="I22" s="6">
        <f t="shared" si="1"/>
        <v>0</v>
      </c>
      <c r="J22" s="6">
        <f t="shared" si="1"/>
        <v>1</v>
      </c>
      <c r="K22" s="6">
        <f t="shared" si="1"/>
        <v>0</v>
      </c>
      <c r="L22" s="6">
        <f t="shared" si="1"/>
        <v>0</v>
      </c>
      <c r="M22" s="6">
        <f t="shared" si="1"/>
        <v>0</v>
      </c>
      <c r="N22" s="6">
        <f t="shared" si="1"/>
        <v>0</v>
      </c>
      <c r="O22" s="6">
        <f t="shared" si="1"/>
        <v>1</v>
      </c>
      <c r="P22" s="6">
        <f t="shared" si="1"/>
        <v>1</v>
      </c>
      <c r="Q22" s="6">
        <f t="shared" si="1"/>
        <v>3</v>
      </c>
      <c r="R22" s="6">
        <f t="shared" si="1"/>
        <v>19</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86</v>
      </c>
    </row>
    <row r="3" ht="12.75">
      <c r="A3" s="2" t="s">
        <v>87</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T16"/>
  <sheetViews>
    <sheetView zoomScalePageLayoutView="0" workbookViewId="0" topLeftCell="A1">
      <selection activeCell="A1" sqref="A1"/>
    </sheetView>
  </sheetViews>
  <sheetFormatPr defaultColWidth="9.140625" defaultRowHeight="12.75"/>
  <sheetData>
    <row r="1" ht="18">
      <c r="A1" s="1" t="s">
        <v>470</v>
      </c>
    </row>
    <row r="5" spans="2:20" ht="12.75">
      <c r="B5" s="2" t="s">
        <v>471</v>
      </c>
      <c r="D5" s="2" t="s">
        <v>468</v>
      </c>
      <c r="F5" s="2" t="s">
        <v>472</v>
      </c>
      <c r="H5" s="2" t="s">
        <v>473</v>
      </c>
      <c r="J5" s="2" t="s">
        <v>474</v>
      </c>
      <c r="L5" s="2" t="s">
        <v>475</v>
      </c>
      <c r="N5" s="2" t="s">
        <v>476</v>
      </c>
      <c r="P5" s="2" t="s">
        <v>477</v>
      </c>
      <c r="R5" s="2" t="s">
        <v>478</v>
      </c>
      <c r="T5" s="2" t="s">
        <v>479</v>
      </c>
    </row>
    <row r="6" spans="1:19" ht="12.75">
      <c r="A6" s="2" t="s">
        <v>344</v>
      </c>
      <c r="B6" t="s">
        <v>350</v>
      </c>
      <c r="C6" t="s">
        <v>351</v>
      </c>
      <c r="D6" t="s">
        <v>350</v>
      </c>
      <c r="E6" t="s">
        <v>351</v>
      </c>
      <c r="F6" t="s">
        <v>350</v>
      </c>
      <c r="G6" t="s">
        <v>351</v>
      </c>
      <c r="H6" t="s">
        <v>350</v>
      </c>
      <c r="I6" t="s">
        <v>351</v>
      </c>
      <c r="J6" t="s">
        <v>350</v>
      </c>
      <c r="K6" t="s">
        <v>351</v>
      </c>
      <c r="L6" t="s">
        <v>350</v>
      </c>
      <c r="M6" t="s">
        <v>351</v>
      </c>
      <c r="N6" t="s">
        <v>350</v>
      </c>
      <c r="O6" t="s">
        <v>351</v>
      </c>
      <c r="P6" t="s">
        <v>350</v>
      </c>
      <c r="Q6" t="s">
        <v>351</v>
      </c>
      <c r="R6" t="s">
        <v>350</v>
      </c>
      <c r="S6" t="s">
        <v>351</v>
      </c>
    </row>
    <row r="7" spans="1:20" ht="12.75">
      <c r="A7" t="s">
        <v>352</v>
      </c>
      <c r="B7" s="4">
        <v>0</v>
      </c>
      <c r="C7" s="4">
        <v>0</v>
      </c>
      <c r="D7" s="4">
        <v>1</v>
      </c>
      <c r="E7" s="4">
        <v>0</v>
      </c>
      <c r="F7" s="4">
        <v>0</v>
      </c>
      <c r="G7" s="4">
        <v>0</v>
      </c>
      <c r="H7" s="4">
        <v>0</v>
      </c>
      <c r="I7" s="4">
        <v>0</v>
      </c>
      <c r="J7" s="4">
        <v>0</v>
      </c>
      <c r="K7" s="4">
        <v>0</v>
      </c>
      <c r="L7" s="4">
        <v>0</v>
      </c>
      <c r="M7" s="4">
        <v>0</v>
      </c>
      <c r="N7" s="4">
        <v>0</v>
      </c>
      <c r="O7" s="4">
        <v>0</v>
      </c>
      <c r="P7" s="4">
        <v>0</v>
      </c>
      <c r="Q7" s="4">
        <v>0</v>
      </c>
      <c r="R7" s="4">
        <v>0</v>
      </c>
      <c r="S7" s="4">
        <v>0</v>
      </c>
      <c r="T7" s="6">
        <f aca="true" t="shared" si="0" ref="T7:T15">SUM(B7:S7)</f>
        <v>1</v>
      </c>
    </row>
    <row r="8" spans="1:20" ht="12.75">
      <c r="A8" t="s">
        <v>353</v>
      </c>
      <c r="B8" s="4">
        <v>0</v>
      </c>
      <c r="C8" s="4">
        <v>0</v>
      </c>
      <c r="D8" s="4">
        <v>0</v>
      </c>
      <c r="E8" s="4">
        <v>1</v>
      </c>
      <c r="F8" s="4">
        <v>0</v>
      </c>
      <c r="G8" s="4">
        <v>0</v>
      </c>
      <c r="H8" s="4">
        <v>0</v>
      </c>
      <c r="I8" s="4">
        <v>0</v>
      </c>
      <c r="J8" s="4">
        <v>0</v>
      </c>
      <c r="K8" s="4">
        <v>0</v>
      </c>
      <c r="L8" s="4">
        <v>0</v>
      </c>
      <c r="M8" s="4">
        <v>0</v>
      </c>
      <c r="N8" s="4">
        <v>0</v>
      </c>
      <c r="O8" s="4">
        <v>0</v>
      </c>
      <c r="P8" s="4">
        <v>0</v>
      </c>
      <c r="Q8" s="4">
        <v>0</v>
      </c>
      <c r="R8" s="4">
        <v>0</v>
      </c>
      <c r="S8" s="4">
        <v>0</v>
      </c>
      <c r="T8" s="6">
        <f t="shared" si="0"/>
        <v>1</v>
      </c>
    </row>
    <row r="9" spans="1:20" ht="12.75">
      <c r="A9" t="s">
        <v>362</v>
      </c>
      <c r="B9" s="4">
        <v>0</v>
      </c>
      <c r="C9" s="4">
        <v>2</v>
      </c>
      <c r="D9" s="4">
        <v>0</v>
      </c>
      <c r="E9" s="4">
        <v>0</v>
      </c>
      <c r="F9" s="4">
        <v>0</v>
      </c>
      <c r="G9" s="4">
        <v>0</v>
      </c>
      <c r="H9" s="4">
        <v>0</v>
      </c>
      <c r="I9" s="4">
        <v>0</v>
      </c>
      <c r="J9" s="4">
        <v>0</v>
      </c>
      <c r="K9" s="4">
        <v>0</v>
      </c>
      <c r="L9" s="4">
        <v>0</v>
      </c>
      <c r="M9" s="4">
        <v>0</v>
      </c>
      <c r="N9" s="4">
        <v>0</v>
      </c>
      <c r="O9" s="4">
        <v>0</v>
      </c>
      <c r="P9" s="4">
        <v>0</v>
      </c>
      <c r="Q9" s="4">
        <v>0</v>
      </c>
      <c r="R9" s="4">
        <v>0</v>
      </c>
      <c r="S9" s="4">
        <v>0</v>
      </c>
      <c r="T9" s="6">
        <f t="shared" si="0"/>
        <v>2</v>
      </c>
    </row>
    <row r="10" spans="1:20" ht="12.75">
      <c r="A10" t="s">
        <v>370</v>
      </c>
      <c r="B10" s="4">
        <v>0</v>
      </c>
      <c r="C10" s="4">
        <v>1</v>
      </c>
      <c r="D10" s="4">
        <v>0</v>
      </c>
      <c r="E10" s="4">
        <v>0</v>
      </c>
      <c r="F10" s="4">
        <v>0</v>
      </c>
      <c r="G10" s="4">
        <v>0</v>
      </c>
      <c r="H10" s="4">
        <v>0</v>
      </c>
      <c r="I10" s="4">
        <v>0</v>
      </c>
      <c r="J10" s="4">
        <v>0</v>
      </c>
      <c r="K10" s="4">
        <v>0</v>
      </c>
      <c r="L10" s="4">
        <v>0</v>
      </c>
      <c r="M10" s="4">
        <v>0</v>
      </c>
      <c r="N10" s="4">
        <v>0</v>
      </c>
      <c r="O10" s="4">
        <v>0</v>
      </c>
      <c r="P10" s="4">
        <v>0</v>
      </c>
      <c r="Q10" s="4">
        <v>0</v>
      </c>
      <c r="R10" s="4">
        <v>0</v>
      </c>
      <c r="S10" s="4">
        <v>0</v>
      </c>
      <c r="T10" s="6">
        <f t="shared" si="0"/>
        <v>1</v>
      </c>
    </row>
    <row r="11" spans="1:20" ht="12.75">
      <c r="A11" t="s">
        <v>371</v>
      </c>
      <c r="B11" s="4">
        <v>0</v>
      </c>
      <c r="C11" s="4">
        <v>1</v>
      </c>
      <c r="D11" s="4">
        <v>0</v>
      </c>
      <c r="E11" s="4">
        <v>0</v>
      </c>
      <c r="F11" s="4">
        <v>0</v>
      </c>
      <c r="G11" s="4">
        <v>0</v>
      </c>
      <c r="H11" s="4">
        <v>0</v>
      </c>
      <c r="I11" s="4">
        <v>0</v>
      </c>
      <c r="J11" s="4">
        <v>0</v>
      </c>
      <c r="K11" s="4">
        <v>0</v>
      </c>
      <c r="L11" s="4">
        <v>0</v>
      </c>
      <c r="M11" s="4">
        <v>0</v>
      </c>
      <c r="N11" s="4">
        <v>0</v>
      </c>
      <c r="O11" s="4">
        <v>0</v>
      </c>
      <c r="P11" s="4">
        <v>0</v>
      </c>
      <c r="Q11" s="4">
        <v>0</v>
      </c>
      <c r="R11" s="4">
        <v>0</v>
      </c>
      <c r="S11" s="4">
        <v>0</v>
      </c>
      <c r="T11" s="6">
        <f t="shared" si="0"/>
        <v>1</v>
      </c>
    </row>
    <row r="12" spans="1:20" ht="12.75">
      <c r="A12" t="s">
        <v>372</v>
      </c>
      <c r="B12" s="4">
        <v>1</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6">
        <f t="shared" si="0"/>
        <v>1</v>
      </c>
    </row>
    <row r="13" spans="1:20" ht="12.75">
      <c r="A13" t="s">
        <v>373</v>
      </c>
      <c r="B13" s="4">
        <v>2</v>
      </c>
      <c r="C13" s="4">
        <v>1</v>
      </c>
      <c r="D13" s="4">
        <v>0</v>
      </c>
      <c r="E13" s="4">
        <v>0</v>
      </c>
      <c r="F13" s="4">
        <v>0</v>
      </c>
      <c r="G13" s="4">
        <v>0</v>
      </c>
      <c r="H13" s="4">
        <v>0</v>
      </c>
      <c r="I13" s="4">
        <v>0</v>
      </c>
      <c r="J13" s="4">
        <v>0</v>
      </c>
      <c r="K13" s="4">
        <v>0</v>
      </c>
      <c r="L13" s="4">
        <v>0</v>
      </c>
      <c r="M13" s="4">
        <v>0</v>
      </c>
      <c r="N13" s="4">
        <v>0</v>
      </c>
      <c r="O13" s="4">
        <v>0</v>
      </c>
      <c r="P13" s="4">
        <v>0</v>
      </c>
      <c r="Q13" s="4">
        <v>0</v>
      </c>
      <c r="R13" s="4">
        <v>0</v>
      </c>
      <c r="S13" s="4">
        <v>0</v>
      </c>
      <c r="T13" s="6">
        <f t="shared" si="0"/>
        <v>3</v>
      </c>
    </row>
    <row r="14" spans="1:20" ht="12.75">
      <c r="A14" t="s">
        <v>375</v>
      </c>
      <c r="B14" s="4">
        <v>0</v>
      </c>
      <c r="C14" s="4">
        <v>0</v>
      </c>
      <c r="D14" s="4">
        <v>0</v>
      </c>
      <c r="E14" s="4">
        <v>1</v>
      </c>
      <c r="F14" s="4">
        <v>0</v>
      </c>
      <c r="G14" s="4">
        <v>0</v>
      </c>
      <c r="H14" s="4">
        <v>0</v>
      </c>
      <c r="I14" s="4">
        <v>0</v>
      </c>
      <c r="J14" s="4">
        <v>0</v>
      </c>
      <c r="K14" s="4">
        <v>0</v>
      </c>
      <c r="L14" s="4">
        <v>0</v>
      </c>
      <c r="M14" s="4">
        <v>0</v>
      </c>
      <c r="N14" s="4">
        <v>0</v>
      </c>
      <c r="O14" s="4">
        <v>0</v>
      </c>
      <c r="P14" s="4">
        <v>0</v>
      </c>
      <c r="Q14" s="4">
        <v>0</v>
      </c>
      <c r="R14" s="4">
        <v>0</v>
      </c>
      <c r="S14" s="4">
        <v>0</v>
      </c>
      <c r="T14" s="6">
        <f t="shared" si="0"/>
        <v>1</v>
      </c>
    </row>
    <row r="15" spans="1:20" ht="12.75">
      <c r="A15" t="s">
        <v>377</v>
      </c>
      <c r="B15" s="4">
        <v>1</v>
      </c>
      <c r="C15" s="4">
        <v>0</v>
      </c>
      <c r="D15" s="4">
        <v>0</v>
      </c>
      <c r="E15" s="4">
        <v>0</v>
      </c>
      <c r="F15" s="4">
        <v>0</v>
      </c>
      <c r="G15" s="4">
        <v>0</v>
      </c>
      <c r="H15" s="4">
        <v>0</v>
      </c>
      <c r="I15" s="4">
        <v>0</v>
      </c>
      <c r="J15" s="4">
        <v>0</v>
      </c>
      <c r="K15" s="4">
        <v>0</v>
      </c>
      <c r="L15" s="4">
        <v>0</v>
      </c>
      <c r="M15" s="4">
        <v>0</v>
      </c>
      <c r="N15" s="4">
        <v>0</v>
      </c>
      <c r="O15" s="4">
        <v>0</v>
      </c>
      <c r="P15" s="4">
        <v>0</v>
      </c>
      <c r="Q15" s="4">
        <v>0</v>
      </c>
      <c r="R15" s="4">
        <v>0</v>
      </c>
      <c r="S15" s="4">
        <v>0</v>
      </c>
      <c r="T15" s="6">
        <f t="shared" si="0"/>
        <v>1</v>
      </c>
    </row>
    <row r="16" spans="1:20" ht="12.75">
      <c r="A16" s="2" t="s">
        <v>349</v>
      </c>
      <c r="B16" s="6">
        <f aca="true" t="shared" si="1" ref="B16:T16">SUM(B7:B15)</f>
        <v>4</v>
      </c>
      <c r="C16" s="6">
        <f t="shared" si="1"/>
        <v>5</v>
      </c>
      <c r="D16" s="6">
        <f t="shared" si="1"/>
        <v>1</v>
      </c>
      <c r="E16" s="6">
        <f t="shared" si="1"/>
        <v>2</v>
      </c>
      <c r="F16" s="6">
        <f t="shared" si="1"/>
        <v>0</v>
      </c>
      <c r="G16" s="6">
        <f t="shared" si="1"/>
        <v>0</v>
      </c>
      <c r="H16" s="6">
        <f t="shared" si="1"/>
        <v>0</v>
      </c>
      <c r="I16" s="6">
        <f t="shared" si="1"/>
        <v>0</v>
      </c>
      <c r="J16" s="6">
        <f t="shared" si="1"/>
        <v>0</v>
      </c>
      <c r="K16" s="6">
        <f t="shared" si="1"/>
        <v>0</v>
      </c>
      <c r="L16" s="6">
        <f t="shared" si="1"/>
        <v>0</v>
      </c>
      <c r="M16" s="6">
        <f t="shared" si="1"/>
        <v>0</v>
      </c>
      <c r="N16" s="6">
        <f t="shared" si="1"/>
        <v>0</v>
      </c>
      <c r="O16" s="6">
        <f t="shared" si="1"/>
        <v>0</v>
      </c>
      <c r="P16" s="6">
        <f t="shared" si="1"/>
        <v>0</v>
      </c>
      <c r="Q16" s="6">
        <f t="shared" si="1"/>
        <v>0</v>
      </c>
      <c r="R16" s="6">
        <f t="shared" si="1"/>
        <v>0</v>
      </c>
      <c r="S16" s="6">
        <f t="shared" si="1"/>
        <v>0</v>
      </c>
      <c r="T16" s="6">
        <f t="shared" si="1"/>
        <v>12</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V34"/>
  <sheetViews>
    <sheetView zoomScalePageLayoutView="0" workbookViewId="0" topLeftCell="A1">
      <selection activeCell="A1" sqref="A1"/>
    </sheetView>
  </sheetViews>
  <sheetFormatPr defaultColWidth="9.140625" defaultRowHeight="12.75"/>
  <sheetData>
    <row r="1" ht="18">
      <c r="A1" s="1" t="s">
        <v>480</v>
      </c>
    </row>
    <row r="5" spans="1:22" ht="12.75">
      <c r="A5" s="2" t="s">
        <v>481</v>
      </c>
      <c r="B5" s="2" t="s">
        <v>482</v>
      </c>
      <c r="D5" s="2" t="s">
        <v>483</v>
      </c>
      <c r="F5" s="2" t="s">
        <v>484</v>
      </c>
      <c r="H5" s="2" t="s">
        <v>485</v>
      </c>
      <c r="J5" s="2" t="s">
        <v>486</v>
      </c>
      <c r="L5" s="2" t="s">
        <v>487</v>
      </c>
      <c r="N5" s="2" t="s">
        <v>488</v>
      </c>
      <c r="P5" s="2" t="s">
        <v>489</v>
      </c>
      <c r="R5" s="2" t="s">
        <v>490</v>
      </c>
      <c r="T5" s="2" t="s">
        <v>491</v>
      </c>
      <c r="V5" s="2" t="s">
        <v>349</v>
      </c>
    </row>
    <row r="6" spans="1:21" ht="12.75">
      <c r="A6" s="2" t="s">
        <v>344</v>
      </c>
      <c r="B6" t="s">
        <v>350</v>
      </c>
      <c r="C6" t="s">
        <v>351</v>
      </c>
      <c r="D6" t="s">
        <v>350</v>
      </c>
      <c r="E6" t="s">
        <v>351</v>
      </c>
      <c r="F6" t="s">
        <v>350</v>
      </c>
      <c r="G6" t="s">
        <v>351</v>
      </c>
      <c r="H6" t="s">
        <v>350</v>
      </c>
      <c r="I6" t="s">
        <v>351</v>
      </c>
      <c r="J6" t="s">
        <v>350</v>
      </c>
      <c r="K6" t="s">
        <v>351</v>
      </c>
      <c r="L6" t="s">
        <v>350</v>
      </c>
      <c r="M6" t="s">
        <v>351</v>
      </c>
      <c r="N6" t="s">
        <v>350</v>
      </c>
      <c r="O6" t="s">
        <v>351</v>
      </c>
      <c r="P6" t="s">
        <v>350</v>
      </c>
      <c r="Q6" t="s">
        <v>351</v>
      </c>
      <c r="R6" t="s">
        <v>350</v>
      </c>
      <c r="S6" t="s">
        <v>351</v>
      </c>
      <c r="T6" t="s">
        <v>350</v>
      </c>
      <c r="U6" t="s">
        <v>351</v>
      </c>
    </row>
    <row r="7" spans="1:22" ht="12.75">
      <c r="A7" t="s">
        <v>352</v>
      </c>
      <c r="B7" s="4">
        <v>0</v>
      </c>
      <c r="C7" s="4">
        <v>0</v>
      </c>
      <c r="D7" s="4">
        <v>0</v>
      </c>
      <c r="E7" s="4">
        <v>0</v>
      </c>
      <c r="F7" s="4">
        <v>0</v>
      </c>
      <c r="G7" s="4">
        <v>0</v>
      </c>
      <c r="H7" s="4">
        <v>1</v>
      </c>
      <c r="I7" s="4">
        <v>0</v>
      </c>
      <c r="J7" s="4">
        <v>0</v>
      </c>
      <c r="K7" s="4">
        <v>0</v>
      </c>
      <c r="L7" s="4">
        <v>0</v>
      </c>
      <c r="M7" s="4">
        <v>0</v>
      </c>
      <c r="N7" s="4">
        <v>0</v>
      </c>
      <c r="O7" s="4">
        <v>0</v>
      </c>
      <c r="P7" s="4">
        <v>0</v>
      </c>
      <c r="Q7" s="4">
        <v>0</v>
      </c>
      <c r="R7" s="4">
        <v>0</v>
      </c>
      <c r="S7" s="4">
        <v>0</v>
      </c>
      <c r="T7" s="4">
        <v>0</v>
      </c>
      <c r="U7" s="4">
        <v>0</v>
      </c>
      <c r="V7" s="6">
        <f aca="true" t="shared" si="0" ref="V7:V33">SUM(B7:U7)</f>
        <v>1</v>
      </c>
    </row>
    <row r="8" spans="1:22" ht="12.75">
      <c r="A8" t="s">
        <v>353</v>
      </c>
      <c r="B8" s="4">
        <v>0</v>
      </c>
      <c r="C8" s="4">
        <v>0</v>
      </c>
      <c r="D8" s="4">
        <v>0</v>
      </c>
      <c r="E8" s="4">
        <v>0</v>
      </c>
      <c r="F8" s="4">
        <v>0</v>
      </c>
      <c r="G8" s="4">
        <v>0</v>
      </c>
      <c r="H8" s="4">
        <v>0</v>
      </c>
      <c r="I8" s="4">
        <v>1</v>
      </c>
      <c r="J8" s="4">
        <v>0</v>
      </c>
      <c r="K8" s="4">
        <v>0</v>
      </c>
      <c r="L8" s="4">
        <v>0</v>
      </c>
      <c r="M8" s="4">
        <v>0</v>
      </c>
      <c r="N8" s="4">
        <v>0</v>
      </c>
      <c r="O8" s="4">
        <v>0</v>
      </c>
      <c r="P8" s="4">
        <v>0</v>
      </c>
      <c r="Q8" s="4">
        <v>0</v>
      </c>
      <c r="R8" s="4">
        <v>0</v>
      </c>
      <c r="S8" s="4">
        <v>0</v>
      </c>
      <c r="T8" s="4">
        <v>0</v>
      </c>
      <c r="U8" s="4">
        <v>0</v>
      </c>
      <c r="V8" s="6">
        <f t="shared" si="0"/>
        <v>1</v>
      </c>
    </row>
    <row r="9" spans="1:22" ht="12.75">
      <c r="A9" t="s">
        <v>354</v>
      </c>
      <c r="B9" s="4">
        <v>0</v>
      </c>
      <c r="C9" s="4">
        <v>0</v>
      </c>
      <c r="D9" s="4">
        <v>0</v>
      </c>
      <c r="E9" s="4">
        <v>1</v>
      </c>
      <c r="F9" s="4">
        <v>0</v>
      </c>
      <c r="G9" s="4">
        <v>0</v>
      </c>
      <c r="H9" s="4">
        <v>0</v>
      </c>
      <c r="I9" s="4">
        <v>0</v>
      </c>
      <c r="J9" s="4">
        <v>0</v>
      </c>
      <c r="K9" s="4">
        <v>0</v>
      </c>
      <c r="L9" s="4">
        <v>0</v>
      </c>
      <c r="M9" s="4">
        <v>0</v>
      </c>
      <c r="N9" s="4">
        <v>0</v>
      </c>
      <c r="O9" s="4">
        <v>0</v>
      </c>
      <c r="P9" s="4">
        <v>0</v>
      </c>
      <c r="Q9" s="4">
        <v>0</v>
      </c>
      <c r="R9" s="4">
        <v>0</v>
      </c>
      <c r="S9" s="4">
        <v>0</v>
      </c>
      <c r="T9" s="4">
        <v>0</v>
      </c>
      <c r="U9" s="4">
        <v>0</v>
      </c>
      <c r="V9" s="6">
        <f t="shared" si="0"/>
        <v>1</v>
      </c>
    </row>
    <row r="10" spans="1:22" ht="12.75">
      <c r="A10" t="s">
        <v>355</v>
      </c>
      <c r="B10" s="4">
        <v>0</v>
      </c>
      <c r="C10" s="4">
        <v>0</v>
      </c>
      <c r="D10" s="4">
        <v>0</v>
      </c>
      <c r="E10" s="4">
        <v>0</v>
      </c>
      <c r="F10" s="4">
        <v>0</v>
      </c>
      <c r="G10" s="4">
        <v>0</v>
      </c>
      <c r="H10" s="4">
        <v>0</v>
      </c>
      <c r="I10" s="4">
        <v>1</v>
      </c>
      <c r="J10" s="4">
        <v>0</v>
      </c>
      <c r="K10" s="4">
        <v>0</v>
      </c>
      <c r="L10" s="4">
        <v>0</v>
      </c>
      <c r="M10" s="4">
        <v>0</v>
      </c>
      <c r="N10" s="4">
        <v>0</v>
      </c>
      <c r="O10" s="4">
        <v>0</v>
      </c>
      <c r="P10" s="4">
        <v>0</v>
      </c>
      <c r="Q10" s="4">
        <v>0</v>
      </c>
      <c r="R10" s="4">
        <v>0</v>
      </c>
      <c r="S10" s="4">
        <v>0</v>
      </c>
      <c r="T10" s="4">
        <v>0</v>
      </c>
      <c r="U10" s="4">
        <v>0</v>
      </c>
      <c r="V10" s="6">
        <f t="shared" si="0"/>
        <v>1</v>
      </c>
    </row>
    <row r="11" spans="1:22" ht="12.75">
      <c r="A11" t="s">
        <v>356</v>
      </c>
      <c r="B11" s="4">
        <v>0</v>
      </c>
      <c r="C11" s="4">
        <v>0</v>
      </c>
      <c r="D11" s="4">
        <v>0</v>
      </c>
      <c r="E11" s="4">
        <v>0</v>
      </c>
      <c r="F11" s="4">
        <v>0</v>
      </c>
      <c r="G11" s="4">
        <v>0</v>
      </c>
      <c r="H11" s="4">
        <v>0</v>
      </c>
      <c r="I11" s="4">
        <v>2</v>
      </c>
      <c r="J11" s="4">
        <v>0</v>
      </c>
      <c r="K11" s="4">
        <v>0</v>
      </c>
      <c r="L11" s="4">
        <v>0</v>
      </c>
      <c r="M11" s="4">
        <v>0</v>
      </c>
      <c r="N11" s="4">
        <v>0</v>
      </c>
      <c r="O11" s="4">
        <v>0</v>
      </c>
      <c r="P11" s="4">
        <v>0</v>
      </c>
      <c r="Q11" s="4">
        <v>0</v>
      </c>
      <c r="R11" s="4">
        <v>0</v>
      </c>
      <c r="S11" s="4">
        <v>0</v>
      </c>
      <c r="T11" s="4">
        <v>0</v>
      </c>
      <c r="U11" s="4">
        <v>0</v>
      </c>
      <c r="V11" s="6">
        <f t="shared" si="0"/>
        <v>2</v>
      </c>
    </row>
    <row r="12" spans="1:22" ht="12.75">
      <c r="A12" t="s">
        <v>357</v>
      </c>
      <c r="B12" s="4">
        <v>0</v>
      </c>
      <c r="C12" s="4">
        <v>0</v>
      </c>
      <c r="D12" s="4">
        <v>0</v>
      </c>
      <c r="E12" s="4">
        <v>0</v>
      </c>
      <c r="F12" s="4">
        <v>0</v>
      </c>
      <c r="G12" s="4">
        <v>0</v>
      </c>
      <c r="H12" s="4">
        <v>1</v>
      </c>
      <c r="I12" s="4">
        <v>1</v>
      </c>
      <c r="J12" s="4">
        <v>0</v>
      </c>
      <c r="K12" s="4">
        <v>0</v>
      </c>
      <c r="L12" s="4">
        <v>0</v>
      </c>
      <c r="M12" s="4">
        <v>0</v>
      </c>
      <c r="N12" s="4">
        <v>0</v>
      </c>
      <c r="O12" s="4">
        <v>0</v>
      </c>
      <c r="P12" s="4">
        <v>0</v>
      </c>
      <c r="Q12" s="4">
        <v>0</v>
      </c>
      <c r="R12" s="4">
        <v>0</v>
      </c>
      <c r="S12" s="4">
        <v>0</v>
      </c>
      <c r="T12" s="4">
        <v>0</v>
      </c>
      <c r="U12" s="4">
        <v>0</v>
      </c>
      <c r="V12" s="6">
        <f t="shared" si="0"/>
        <v>2</v>
      </c>
    </row>
    <row r="13" spans="1:22" ht="12.75">
      <c r="A13" t="s">
        <v>358</v>
      </c>
      <c r="B13" s="4">
        <v>0</v>
      </c>
      <c r="C13" s="4">
        <v>0</v>
      </c>
      <c r="D13" s="4">
        <v>0</v>
      </c>
      <c r="E13" s="4">
        <v>0</v>
      </c>
      <c r="F13" s="4">
        <v>0</v>
      </c>
      <c r="G13" s="4">
        <v>0</v>
      </c>
      <c r="H13" s="4">
        <v>3</v>
      </c>
      <c r="I13" s="4">
        <v>0</v>
      </c>
      <c r="J13" s="4">
        <v>0</v>
      </c>
      <c r="K13" s="4">
        <v>0</v>
      </c>
      <c r="L13" s="4">
        <v>0</v>
      </c>
      <c r="M13" s="4">
        <v>0</v>
      </c>
      <c r="N13" s="4">
        <v>0</v>
      </c>
      <c r="O13" s="4">
        <v>0</v>
      </c>
      <c r="P13" s="4">
        <v>0</v>
      </c>
      <c r="Q13" s="4">
        <v>0</v>
      </c>
      <c r="R13" s="4">
        <v>0</v>
      </c>
      <c r="S13" s="4">
        <v>0</v>
      </c>
      <c r="T13" s="4">
        <v>0</v>
      </c>
      <c r="U13" s="4">
        <v>0</v>
      </c>
      <c r="V13" s="6">
        <f t="shared" si="0"/>
        <v>3</v>
      </c>
    </row>
    <row r="14" spans="1:22" ht="12.75">
      <c r="A14" t="s">
        <v>359</v>
      </c>
      <c r="B14" s="4">
        <v>0</v>
      </c>
      <c r="C14" s="4">
        <v>0</v>
      </c>
      <c r="D14" s="4">
        <v>0</v>
      </c>
      <c r="E14" s="4">
        <v>0</v>
      </c>
      <c r="F14" s="4">
        <v>0</v>
      </c>
      <c r="G14" s="4">
        <v>0</v>
      </c>
      <c r="H14" s="4">
        <v>1</v>
      </c>
      <c r="I14" s="4">
        <v>0</v>
      </c>
      <c r="J14" s="4">
        <v>0</v>
      </c>
      <c r="K14" s="4">
        <v>0</v>
      </c>
      <c r="L14" s="4">
        <v>0</v>
      </c>
      <c r="M14" s="4">
        <v>0</v>
      </c>
      <c r="N14" s="4">
        <v>0</v>
      </c>
      <c r="O14" s="4">
        <v>0</v>
      </c>
      <c r="P14" s="4">
        <v>0</v>
      </c>
      <c r="Q14" s="4">
        <v>0</v>
      </c>
      <c r="R14" s="4">
        <v>0</v>
      </c>
      <c r="S14" s="4">
        <v>0</v>
      </c>
      <c r="T14" s="4">
        <v>0</v>
      </c>
      <c r="U14" s="4">
        <v>0</v>
      </c>
      <c r="V14" s="6">
        <f t="shared" si="0"/>
        <v>1</v>
      </c>
    </row>
    <row r="15" spans="1:22" ht="12.75">
      <c r="A15" t="s">
        <v>360</v>
      </c>
      <c r="B15" s="4">
        <v>0</v>
      </c>
      <c r="C15" s="4">
        <v>0</v>
      </c>
      <c r="D15" s="4">
        <v>0</v>
      </c>
      <c r="E15" s="4">
        <v>0</v>
      </c>
      <c r="F15" s="4">
        <v>0</v>
      </c>
      <c r="G15" s="4">
        <v>0</v>
      </c>
      <c r="H15" s="4">
        <v>1</v>
      </c>
      <c r="I15" s="4">
        <v>0</v>
      </c>
      <c r="J15" s="4">
        <v>0</v>
      </c>
      <c r="K15" s="4">
        <v>0</v>
      </c>
      <c r="L15" s="4">
        <v>0</v>
      </c>
      <c r="M15" s="4">
        <v>0</v>
      </c>
      <c r="N15" s="4">
        <v>0</v>
      </c>
      <c r="O15" s="4">
        <v>0</v>
      </c>
      <c r="P15" s="4">
        <v>0</v>
      </c>
      <c r="Q15" s="4">
        <v>0</v>
      </c>
      <c r="R15" s="4">
        <v>0</v>
      </c>
      <c r="S15" s="4">
        <v>0</v>
      </c>
      <c r="T15" s="4">
        <v>0</v>
      </c>
      <c r="U15" s="4">
        <v>0</v>
      </c>
      <c r="V15" s="6">
        <f t="shared" si="0"/>
        <v>1</v>
      </c>
    </row>
    <row r="16" spans="1:22" ht="12.75">
      <c r="A16" t="s">
        <v>361</v>
      </c>
      <c r="B16" s="4">
        <v>0</v>
      </c>
      <c r="C16" s="4">
        <v>0</v>
      </c>
      <c r="D16" s="4">
        <v>0</v>
      </c>
      <c r="E16" s="4">
        <v>0</v>
      </c>
      <c r="F16" s="4">
        <v>0</v>
      </c>
      <c r="G16" s="4">
        <v>1</v>
      </c>
      <c r="H16" s="4">
        <v>0</v>
      </c>
      <c r="I16" s="4">
        <v>1</v>
      </c>
      <c r="J16" s="4">
        <v>0</v>
      </c>
      <c r="K16" s="4">
        <v>0</v>
      </c>
      <c r="L16" s="4">
        <v>0</v>
      </c>
      <c r="M16" s="4">
        <v>0</v>
      </c>
      <c r="N16" s="4">
        <v>0</v>
      </c>
      <c r="O16" s="4">
        <v>0</v>
      </c>
      <c r="P16" s="4">
        <v>0</v>
      </c>
      <c r="Q16" s="4">
        <v>0</v>
      </c>
      <c r="R16" s="4">
        <v>0</v>
      </c>
      <c r="S16" s="4">
        <v>0</v>
      </c>
      <c r="T16" s="4">
        <v>0</v>
      </c>
      <c r="U16" s="4">
        <v>0</v>
      </c>
      <c r="V16" s="6">
        <f t="shared" si="0"/>
        <v>2</v>
      </c>
    </row>
    <row r="17" spans="1:22" ht="12.75">
      <c r="A17" t="s">
        <v>362</v>
      </c>
      <c r="B17" s="4">
        <v>0</v>
      </c>
      <c r="C17" s="4">
        <v>2</v>
      </c>
      <c r="D17" s="4">
        <v>0</v>
      </c>
      <c r="E17" s="4">
        <v>0</v>
      </c>
      <c r="F17" s="4">
        <v>3</v>
      </c>
      <c r="G17" s="4">
        <v>1</v>
      </c>
      <c r="H17" s="4">
        <v>7</v>
      </c>
      <c r="I17" s="4">
        <v>4</v>
      </c>
      <c r="J17" s="4">
        <v>0</v>
      </c>
      <c r="K17" s="4">
        <v>0</v>
      </c>
      <c r="L17" s="4">
        <v>0</v>
      </c>
      <c r="M17" s="4">
        <v>0</v>
      </c>
      <c r="N17" s="4">
        <v>0</v>
      </c>
      <c r="O17" s="4">
        <v>0</v>
      </c>
      <c r="P17" s="4">
        <v>0</v>
      </c>
      <c r="Q17" s="4">
        <v>0</v>
      </c>
      <c r="R17" s="4">
        <v>0</v>
      </c>
      <c r="S17" s="4">
        <v>0</v>
      </c>
      <c r="T17" s="4">
        <v>0</v>
      </c>
      <c r="U17" s="4">
        <v>0</v>
      </c>
      <c r="V17" s="6">
        <f t="shared" si="0"/>
        <v>17</v>
      </c>
    </row>
    <row r="18" spans="1:22" ht="12.75">
      <c r="A18" t="s">
        <v>363</v>
      </c>
      <c r="B18" s="4">
        <v>0</v>
      </c>
      <c r="C18" s="4">
        <v>0</v>
      </c>
      <c r="D18" s="4">
        <v>0</v>
      </c>
      <c r="E18" s="4">
        <v>0</v>
      </c>
      <c r="F18" s="4">
        <v>0</v>
      </c>
      <c r="G18" s="4">
        <v>0</v>
      </c>
      <c r="H18" s="4">
        <v>5</v>
      </c>
      <c r="I18" s="4">
        <v>2</v>
      </c>
      <c r="J18" s="4">
        <v>0</v>
      </c>
      <c r="K18" s="4">
        <v>0</v>
      </c>
      <c r="L18" s="4">
        <v>0</v>
      </c>
      <c r="M18" s="4">
        <v>0</v>
      </c>
      <c r="N18" s="4">
        <v>0</v>
      </c>
      <c r="O18" s="4">
        <v>0</v>
      </c>
      <c r="P18" s="4">
        <v>0</v>
      </c>
      <c r="Q18" s="4">
        <v>0</v>
      </c>
      <c r="R18" s="4">
        <v>0</v>
      </c>
      <c r="S18" s="4">
        <v>0</v>
      </c>
      <c r="T18" s="4">
        <v>0</v>
      </c>
      <c r="U18" s="4">
        <v>0</v>
      </c>
      <c r="V18" s="6">
        <f t="shared" si="0"/>
        <v>7</v>
      </c>
    </row>
    <row r="19" spans="1:22" ht="12.75">
      <c r="A19" t="s">
        <v>364</v>
      </c>
      <c r="B19" s="4">
        <v>6</v>
      </c>
      <c r="C19" s="4">
        <v>0</v>
      </c>
      <c r="D19" s="4">
        <v>0</v>
      </c>
      <c r="E19" s="4">
        <v>1</v>
      </c>
      <c r="F19" s="4">
        <v>1</v>
      </c>
      <c r="G19" s="4">
        <v>0</v>
      </c>
      <c r="H19" s="4">
        <v>25</v>
      </c>
      <c r="I19" s="4">
        <v>13</v>
      </c>
      <c r="J19" s="4">
        <v>0</v>
      </c>
      <c r="K19" s="4">
        <v>0</v>
      </c>
      <c r="L19" s="4">
        <v>0</v>
      </c>
      <c r="M19" s="4">
        <v>0</v>
      </c>
      <c r="N19" s="4">
        <v>0</v>
      </c>
      <c r="O19" s="4">
        <v>0</v>
      </c>
      <c r="P19" s="4">
        <v>0</v>
      </c>
      <c r="Q19" s="4">
        <v>0</v>
      </c>
      <c r="R19" s="4">
        <v>0</v>
      </c>
      <c r="S19" s="4">
        <v>0</v>
      </c>
      <c r="T19" s="4">
        <v>0</v>
      </c>
      <c r="U19" s="4">
        <v>0</v>
      </c>
      <c r="V19" s="6">
        <f t="shared" si="0"/>
        <v>46</v>
      </c>
    </row>
    <row r="20" spans="1:22" ht="12.75">
      <c r="A20" t="s">
        <v>365</v>
      </c>
      <c r="B20" s="4">
        <v>0</v>
      </c>
      <c r="C20" s="4">
        <v>0</v>
      </c>
      <c r="D20" s="4">
        <v>0</v>
      </c>
      <c r="E20" s="4">
        <v>0</v>
      </c>
      <c r="F20" s="4">
        <v>0</v>
      </c>
      <c r="G20" s="4">
        <v>0</v>
      </c>
      <c r="H20" s="4">
        <v>2</v>
      </c>
      <c r="I20" s="4">
        <v>0</v>
      </c>
      <c r="J20" s="4">
        <v>0</v>
      </c>
      <c r="K20" s="4">
        <v>0</v>
      </c>
      <c r="L20" s="4">
        <v>0</v>
      </c>
      <c r="M20" s="4">
        <v>0</v>
      </c>
      <c r="N20" s="4">
        <v>0</v>
      </c>
      <c r="O20" s="4">
        <v>0</v>
      </c>
      <c r="P20" s="4">
        <v>0</v>
      </c>
      <c r="Q20" s="4">
        <v>0</v>
      </c>
      <c r="R20" s="4">
        <v>0</v>
      </c>
      <c r="S20" s="4">
        <v>0</v>
      </c>
      <c r="T20" s="4">
        <v>0</v>
      </c>
      <c r="U20" s="4">
        <v>0</v>
      </c>
      <c r="V20" s="6">
        <f t="shared" si="0"/>
        <v>2</v>
      </c>
    </row>
    <row r="21" spans="1:22" ht="12.75">
      <c r="A21" t="s">
        <v>366</v>
      </c>
      <c r="B21" s="4">
        <v>3</v>
      </c>
      <c r="C21" s="4">
        <v>2</v>
      </c>
      <c r="D21" s="4">
        <v>0</v>
      </c>
      <c r="E21" s="4">
        <v>1</v>
      </c>
      <c r="F21" s="4">
        <v>0</v>
      </c>
      <c r="G21" s="4">
        <v>0</v>
      </c>
      <c r="H21" s="4">
        <v>2</v>
      </c>
      <c r="I21" s="4">
        <v>0</v>
      </c>
      <c r="J21" s="4">
        <v>0</v>
      </c>
      <c r="K21" s="4">
        <v>0</v>
      </c>
      <c r="L21" s="4">
        <v>0</v>
      </c>
      <c r="M21" s="4">
        <v>0</v>
      </c>
      <c r="N21" s="4">
        <v>0</v>
      </c>
      <c r="O21" s="4">
        <v>0</v>
      </c>
      <c r="P21" s="4">
        <v>0</v>
      </c>
      <c r="Q21" s="4">
        <v>0</v>
      </c>
      <c r="R21" s="4">
        <v>0</v>
      </c>
      <c r="S21" s="4">
        <v>0</v>
      </c>
      <c r="T21" s="4">
        <v>0</v>
      </c>
      <c r="U21" s="4">
        <v>0</v>
      </c>
      <c r="V21" s="6">
        <f t="shared" si="0"/>
        <v>8</v>
      </c>
    </row>
    <row r="22" spans="1:22" ht="12.75">
      <c r="A22" t="s">
        <v>367</v>
      </c>
      <c r="B22" s="4">
        <v>1</v>
      </c>
      <c r="C22" s="4">
        <v>0</v>
      </c>
      <c r="D22" s="4">
        <v>0</v>
      </c>
      <c r="E22" s="4">
        <v>0</v>
      </c>
      <c r="F22" s="4">
        <v>0</v>
      </c>
      <c r="G22" s="4">
        <v>0</v>
      </c>
      <c r="H22" s="4">
        <v>1</v>
      </c>
      <c r="I22" s="4">
        <v>0</v>
      </c>
      <c r="J22" s="4">
        <v>0</v>
      </c>
      <c r="K22" s="4">
        <v>0</v>
      </c>
      <c r="L22" s="4">
        <v>0</v>
      </c>
      <c r="M22" s="4">
        <v>0</v>
      </c>
      <c r="N22" s="4">
        <v>0</v>
      </c>
      <c r="O22" s="4">
        <v>0</v>
      </c>
      <c r="P22" s="4">
        <v>0</v>
      </c>
      <c r="Q22" s="4">
        <v>0</v>
      </c>
      <c r="R22" s="4">
        <v>0</v>
      </c>
      <c r="S22" s="4">
        <v>0</v>
      </c>
      <c r="T22" s="4">
        <v>0</v>
      </c>
      <c r="U22" s="4">
        <v>0</v>
      </c>
      <c r="V22" s="6">
        <f t="shared" si="0"/>
        <v>2</v>
      </c>
    </row>
    <row r="23" spans="1:22" ht="12.75">
      <c r="A23" t="s">
        <v>368</v>
      </c>
      <c r="B23" s="4">
        <v>1</v>
      </c>
      <c r="C23" s="4">
        <v>0</v>
      </c>
      <c r="D23" s="4">
        <v>0</v>
      </c>
      <c r="E23" s="4">
        <v>0</v>
      </c>
      <c r="F23" s="4">
        <v>6</v>
      </c>
      <c r="G23" s="4">
        <v>2</v>
      </c>
      <c r="H23" s="4">
        <v>9</v>
      </c>
      <c r="I23" s="4">
        <v>1</v>
      </c>
      <c r="J23" s="4">
        <v>0</v>
      </c>
      <c r="K23" s="4">
        <v>0</v>
      </c>
      <c r="L23" s="4">
        <v>0</v>
      </c>
      <c r="M23" s="4">
        <v>0</v>
      </c>
      <c r="N23" s="4">
        <v>0</v>
      </c>
      <c r="O23" s="4">
        <v>0</v>
      </c>
      <c r="P23" s="4">
        <v>0</v>
      </c>
      <c r="Q23" s="4">
        <v>0</v>
      </c>
      <c r="R23" s="4">
        <v>0</v>
      </c>
      <c r="S23" s="4">
        <v>0</v>
      </c>
      <c r="T23" s="4">
        <v>0</v>
      </c>
      <c r="U23" s="4">
        <v>0</v>
      </c>
      <c r="V23" s="6">
        <f t="shared" si="0"/>
        <v>19</v>
      </c>
    </row>
    <row r="24" spans="1:22" ht="12.75">
      <c r="A24" t="s">
        <v>369</v>
      </c>
      <c r="B24" s="4">
        <v>2</v>
      </c>
      <c r="C24" s="4">
        <v>1</v>
      </c>
      <c r="D24" s="4">
        <v>10</v>
      </c>
      <c r="E24" s="4">
        <v>12</v>
      </c>
      <c r="F24" s="4">
        <v>32</v>
      </c>
      <c r="G24" s="4">
        <v>33</v>
      </c>
      <c r="H24" s="4">
        <v>5</v>
      </c>
      <c r="I24" s="4">
        <v>4</v>
      </c>
      <c r="J24" s="4">
        <v>0</v>
      </c>
      <c r="K24" s="4">
        <v>0</v>
      </c>
      <c r="L24" s="4">
        <v>0</v>
      </c>
      <c r="M24" s="4">
        <v>0</v>
      </c>
      <c r="N24" s="4">
        <v>0</v>
      </c>
      <c r="O24" s="4">
        <v>0</v>
      </c>
      <c r="P24" s="4">
        <v>0</v>
      </c>
      <c r="Q24" s="4">
        <v>0</v>
      </c>
      <c r="R24" s="4">
        <v>0</v>
      </c>
      <c r="S24" s="4">
        <v>0</v>
      </c>
      <c r="T24" s="4">
        <v>0</v>
      </c>
      <c r="U24" s="4">
        <v>0</v>
      </c>
      <c r="V24" s="6">
        <f t="shared" si="0"/>
        <v>99</v>
      </c>
    </row>
    <row r="25" spans="1:22" ht="12.75">
      <c r="A25" t="s">
        <v>370</v>
      </c>
      <c r="B25" s="4">
        <v>5</v>
      </c>
      <c r="C25" s="4">
        <v>4</v>
      </c>
      <c r="D25" s="4">
        <v>6</v>
      </c>
      <c r="E25" s="4">
        <v>3</v>
      </c>
      <c r="F25" s="4">
        <v>2</v>
      </c>
      <c r="G25" s="4">
        <v>0</v>
      </c>
      <c r="H25" s="4">
        <v>4</v>
      </c>
      <c r="I25" s="4">
        <v>0</v>
      </c>
      <c r="J25" s="4">
        <v>0</v>
      </c>
      <c r="K25" s="4">
        <v>0</v>
      </c>
      <c r="L25" s="4">
        <v>0</v>
      </c>
      <c r="M25" s="4">
        <v>0</v>
      </c>
      <c r="N25" s="4">
        <v>0</v>
      </c>
      <c r="O25" s="4">
        <v>0</v>
      </c>
      <c r="P25" s="4">
        <v>0</v>
      </c>
      <c r="Q25" s="4">
        <v>0</v>
      </c>
      <c r="R25" s="4">
        <v>0</v>
      </c>
      <c r="S25" s="4">
        <v>0</v>
      </c>
      <c r="T25" s="4">
        <v>0</v>
      </c>
      <c r="U25" s="4">
        <v>0</v>
      </c>
      <c r="V25" s="6">
        <f t="shared" si="0"/>
        <v>24</v>
      </c>
    </row>
    <row r="26" spans="1:22" ht="12.75">
      <c r="A26" t="s">
        <v>371</v>
      </c>
      <c r="B26" s="4">
        <v>0</v>
      </c>
      <c r="C26" s="4">
        <v>1</v>
      </c>
      <c r="D26" s="4">
        <v>0</v>
      </c>
      <c r="E26" s="4">
        <v>0</v>
      </c>
      <c r="F26" s="4">
        <v>4</v>
      </c>
      <c r="G26" s="4">
        <v>0</v>
      </c>
      <c r="H26" s="4">
        <v>1</v>
      </c>
      <c r="I26" s="4">
        <v>0</v>
      </c>
      <c r="J26" s="4">
        <v>0</v>
      </c>
      <c r="K26" s="4">
        <v>0</v>
      </c>
      <c r="L26" s="4">
        <v>0</v>
      </c>
      <c r="M26" s="4">
        <v>0</v>
      </c>
      <c r="N26" s="4">
        <v>0</v>
      </c>
      <c r="O26" s="4">
        <v>0</v>
      </c>
      <c r="P26" s="4">
        <v>0</v>
      </c>
      <c r="Q26" s="4">
        <v>0</v>
      </c>
      <c r="R26" s="4">
        <v>0</v>
      </c>
      <c r="S26" s="4">
        <v>0</v>
      </c>
      <c r="T26" s="4">
        <v>0</v>
      </c>
      <c r="U26" s="4">
        <v>0</v>
      </c>
      <c r="V26" s="6">
        <f t="shared" si="0"/>
        <v>6</v>
      </c>
    </row>
    <row r="27" spans="1:22" ht="12.75">
      <c r="A27" t="s">
        <v>372</v>
      </c>
      <c r="B27" s="4">
        <v>1</v>
      </c>
      <c r="C27" s="4">
        <v>1</v>
      </c>
      <c r="D27" s="4">
        <v>0</v>
      </c>
      <c r="E27" s="4">
        <v>0</v>
      </c>
      <c r="F27" s="4">
        <v>0</v>
      </c>
      <c r="G27" s="4">
        <v>1</v>
      </c>
      <c r="H27" s="4">
        <v>1</v>
      </c>
      <c r="I27" s="4">
        <v>0</v>
      </c>
      <c r="J27" s="4">
        <v>0</v>
      </c>
      <c r="K27" s="4">
        <v>0</v>
      </c>
      <c r="L27" s="4">
        <v>0</v>
      </c>
      <c r="M27" s="4">
        <v>0</v>
      </c>
      <c r="N27" s="4">
        <v>0</v>
      </c>
      <c r="O27" s="4">
        <v>0</v>
      </c>
      <c r="P27" s="4">
        <v>0</v>
      </c>
      <c r="Q27" s="4">
        <v>0</v>
      </c>
      <c r="R27" s="4">
        <v>0</v>
      </c>
      <c r="S27" s="4">
        <v>0</v>
      </c>
      <c r="T27" s="4">
        <v>0</v>
      </c>
      <c r="U27" s="4">
        <v>0</v>
      </c>
      <c r="V27" s="6">
        <f t="shared" si="0"/>
        <v>4</v>
      </c>
    </row>
    <row r="28" spans="1:22" ht="12.75">
      <c r="A28" t="s">
        <v>373</v>
      </c>
      <c r="B28" s="4">
        <v>3</v>
      </c>
      <c r="C28" s="4">
        <v>0</v>
      </c>
      <c r="D28" s="4">
        <v>2</v>
      </c>
      <c r="E28" s="4">
        <v>0</v>
      </c>
      <c r="F28" s="4">
        <v>1</v>
      </c>
      <c r="G28" s="4">
        <v>0</v>
      </c>
      <c r="H28" s="4">
        <v>0</v>
      </c>
      <c r="I28" s="4">
        <v>1</v>
      </c>
      <c r="J28" s="4">
        <v>0</v>
      </c>
      <c r="K28" s="4">
        <v>0</v>
      </c>
      <c r="L28" s="4">
        <v>0</v>
      </c>
      <c r="M28" s="4">
        <v>0</v>
      </c>
      <c r="N28" s="4">
        <v>0</v>
      </c>
      <c r="O28" s="4">
        <v>0</v>
      </c>
      <c r="P28" s="4">
        <v>0</v>
      </c>
      <c r="Q28" s="4">
        <v>0</v>
      </c>
      <c r="R28" s="4">
        <v>0</v>
      </c>
      <c r="S28" s="4">
        <v>0</v>
      </c>
      <c r="T28" s="4">
        <v>0</v>
      </c>
      <c r="U28" s="4">
        <v>0</v>
      </c>
      <c r="V28" s="6">
        <f t="shared" si="0"/>
        <v>7</v>
      </c>
    </row>
    <row r="29" spans="1:22" ht="12.75">
      <c r="A29" t="s">
        <v>374</v>
      </c>
      <c r="B29" s="4">
        <v>0</v>
      </c>
      <c r="C29" s="4">
        <v>0</v>
      </c>
      <c r="D29" s="4">
        <v>0</v>
      </c>
      <c r="E29" s="4">
        <v>1</v>
      </c>
      <c r="F29" s="4">
        <v>0</v>
      </c>
      <c r="G29" s="4">
        <v>0</v>
      </c>
      <c r="H29" s="4">
        <v>0</v>
      </c>
      <c r="I29" s="4">
        <v>4</v>
      </c>
      <c r="J29" s="4">
        <v>0</v>
      </c>
      <c r="K29" s="4">
        <v>0</v>
      </c>
      <c r="L29" s="4">
        <v>0</v>
      </c>
      <c r="M29" s="4">
        <v>0</v>
      </c>
      <c r="N29" s="4">
        <v>0</v>
      </c>
      <c r="O29" s="4">
        <v>0</v>
      </c>
      <c r="P29" s="4">
        <v>0</v>
      </c>
      <c r="Q29" s="4">
        <v>0</v>
      </c>
      <c r="R29" s="4">
        <v>0</v>
      </c>
      <c r="S29" s="4">
        <v>0</v>
      </c>
      <c r="T29" s="4">
        <v>0</v>
      </c>
      <c r="U29" s="4">
        <v>0</v>
      </c>
      <c r="V29" s="6">
        <f t="shared" si="0"/>
        <v>5</v>
      </c>
    </row>
    <row r="30" spans="1:22" ht="12.75">
      <c r="A30" t="s">
        <v>375</v>
      </c>
      <c r="B30" s="4">
        <v>0</v>
      </c>
      <c r="C30" s="4">
        <v>0</v>
      </c>
      <c r="D30" s="4">
        <v>1</v>
      </c>
      <c r="E30" s="4">
        <v>0</v>
      </c>
      <c r="F30" s="4">
        <v>0</v>
      </c>
      <c r="G30" s="4">
        <v>1</v>
      </c>
      <c r="H30" s="4">
        <v>2</v>
      </c>
      <c r="I30" s="4">
        <v>3</v>
      </c>
      <c r="J30" s="4">
        <v>0</v>
      </c>
      <c r="K30" s="4">
        <v>0</v>
      </c>
      <c r="L30" s="4">
        <v>0</v>
      </c>
      <c r="M30" s="4">
        <v>0</v>
      </c>
      <c r="N30" s="4">
        <v>0</v>
      </c>
      <c r="O30" s="4">
        <v>0</v>
      </c>
      <c r="P30" s="4">
        <v>0</v>
      </c>
      <c r="Q30" s="4">
        <v>0</v>
      </c>
      <c r="R30" s="4">
        <v>0</v>
      </c>
      <c r="S30" s="4">
        <v>0</v>
      </c>
      <c r="T30" s="4">
        <v>0</v>
      </c>
      <c r="U30" s="4">
        <v>0</v>
      </c>
      <c r="V30" s="6">
        <f t="shared" si="0"/>
        <v>7</v>
      </c>
    </row>
    <row r="31" spans="1:22" ht="12.75">
      <c r="A31" t="s">
        <v>376</v>
      </c>
      <c r="B31" s="4">
        <v>0</v>
      </c>
      <c r="C31" s="4">
        <v>6</v>
      </c>
      <c r="D31" s="4">
        <v>1</v>
      </c>
      <c r="E31" s="4">
        <v>5</v>
      </c>
      <c r="F31" s="4">
        <v>0</v>
      </c>
      <c r="G31" s="4">
        <v>1</v>
      </c>
      <c r="H31" s="4">
        <v>0</v>
      </c>
      <c r="I31" s="4">
        <v>13</v>
      </c>
      <c r="J31" s="4">
        <v>0</v>
      </c>
      <c r="K31" s="4">
        <v>0</v>
      </c>
      <c r="L31" s="4">
        <v>0</v>
      </c>
      <c r="M31" s="4">
        <v>0</v>
      </c>
      <c r="N31" s="4">
        <v>0</v>
      </c>
      <c r="O31" s="4">
        <v>0</v>
      </c>
      <c r="P31" s="4">
        <v>0</v>
      </c>
      <c r="Q31" s="4">
        <v>0</v>
      </c>
      <c r="R31" s="4">
        <v>0</v>
      </c>
      <c r="S31" s="4">
        <v>0</v>
      </c>
      <c r="T31" s="4">
        <v>0</v>
      </c>
      <c r="U31" s="4">
        <v>0</v>
      </c>
      <c r="V31" s="6">
        <f t="shared" si="0"/>
        <v>26</v>
      </c>
    </row>
    <row r="32" spans="1:22" ht="12.75">
      <c r="A32" t="s">
        <v>377</v>
      </c>
      <c r="B32" s="4">
        <v>1</v>
      </c>
      <c r="C32" s="4">
        <v>0</v>
      </c>
      <c r="D32" s="4">
        <v>0</v>
      </c>
      <c r="E32" s="4">
        <v>0</v>
      </c>
      <c r="F32" s="4">
        <v>0</v>
      </c>
      <c r="G32" s="4">
        <v>0</v>
      </c>
      <c r="H32" s="4">
        <v>1</v>
      </c>
      <c r="I32" s="4">
        <v>0</v>
      </c>
      <c r="J32" s="4">
        <v>0</v>
      </c>
      <c r="K32" s="4">
        <v>0</v>
      </c>
      <c r="L32" s="4">
        <v>0</v>
      </c>
      <c r="M32" s="4">
        <v>0</v>
      </c>
      <c r="N32" s="4">
        <v>0</v>
      </c>
      <c r="O32" s="4">
        <v>0</v>
      </c>
      <c r="P32" s="4">
        <v>0</v>
      </c>
      <c r="Q32" s="4">
        <v>0</v>
      </c>
      <c r="R32" s="4">
        <v>0</v>
      </c>
      <c r="S32" s="4">
        <v>0</v>
      </c>
      <c r="T32" s="4">
        <v>0</v>
      </c>
      <c r="U32" s="4">
        <v>0</v>
      </c>
      <c r="V32" s="6">
        <f t="shared" si="0"/>
        <v>2</v>
      </c>
    </row>
    <row r="33" spans="1:22" ht="12.75">
      <c r="A33" t="s">
        <v>378</v>
      </c>
      <c r="B33" s="4">
        <v>0</v>
      </c>
      <c r="C33" s="4">
        <v>1</v>
      </c>
      <c r="D33" s="4">
        <v>0</v>
      </c>
      <c r="E33" s="4">
        <v>1</v>
      </c>
      <c r="F33" s="4">
        <v>1</v>
      </c>
      <c r="G33" s="4">
        <v>3</v>
      </c>
      <c r="H33" s="4">
        <v>2</v>
      </c>
      <c r="I33" s="4">
        <v>3</v>
      </c>
      <c r="J33" s="4">
        <v>0</v>
      </c>
      <c r="K33" s="4">
        <v>0</v>
      </c>
      <c r="L33" s="4">
        <v>0</v>
      </c>
      <c r="M33" s="4">
        <v>0</v>
      </c>
      <c r="N33" s="4">
        <v>0</v>
      </c>
      <c r="O33" s="4">
        <v>0</v>
      </c>
      <c r="P33" s="4">
        <v>0</v>
      </c>
      <c r="Q33" s="4">
        <v>0</v>
      </c>
      <c r="R33" s="4">
        <v>0</v>
      </c>
      <c r="S33" s="4">
        <v>0</v>
      </c>
      <c r="T33" s="4">
        <v>0</v>
      </c>
      <c r="U33" s="4">
        <v>0</v>
      </c>
      <c r="V33" s="6">
        <f t="shared" si="0"/>
        <v>11</v>
      </c>
    </row>
    <row r="34" spans="1:22" ht="12.75">
      <c r="A34" s="2" t="s">
        <v>349</v>
      </c>
      <c r="B34" s="6">
        <f aca="true" t="shared" si="1" ref="B34:V34">SUM(B7:B33)</f>
        <v>23</v>
      </c>
      <c r="C34" s="6">
        <f t="shared" si="1"/>
        <v>18</v>
      </c>
      <c r="D34" s="6">
        <f t="shared" si="1"/>
        <v>20</v>
      </c>
      <c r="E34" s="6">
        <f t="shared" si="1"/>
        <v>25</v>
      </c>
      <c r="F34" s="6">
        <f t="shared" si="1"/>
        <v>50</v>
      </c>
      <c r="G34" s="6">
        <f t="shared" si="1"/>
        <v>43</v>
      </c>
      <c r="H34" s="6">
        <f t="shared" si="1"/>
        <v>74</v>
      </c>
      <c r="I34" s="6">
        <f t="shared" si="1"/>
        <v>54</v>
      </c>
      <c r="J34" s="6">
        <f t="shared" si="1"/>
        <v>0</v>
      </c>
      <c r="K34" s="6">
        <f t="shared" si="1"/>
        <v>0</v>
      </c>
      <c r="L34" s="6">
        <f t="shared" si="1"/>
        <v>0</v>
      </c>
      <c r="M34" s="6">
        <f t="shared" si="1"/>
        <v>0</v>
      </c>
      <c r="N34" s="6">
        <f t="shared" si="1"/>
        <v>0</v>
      </c>
      <c r="O34" s="6">
        <f t="shared" si="1"/>
        <v>0</v>
      </c>
      <c r="P34" s="6">
        <f t="shared" si="1"/>
        <v>0</v>
      </c>
      <c r="Q34" s="6">
        <f t="shared" si="1"/>
        <v>0</v>
      </c>
      <c r="R34" s="6">
        <f t="shared" si="1"/>
        <v>0</v>
      </c>
      <c r="S34" s="6">
        <f t="shared" si="1"/>
        <v>0</v>
      </c>
      <c r="T34" s="6">
        <f t="shared" si="1"/>
        <v>0</v>
      </c>
      <c r="U34" s="6">
        <f t="shared" si="1"/>
        <v>0</v>
      </c>
      <c r="V34" s="6">
        <f t="shared" si="1"/>
        <v>307</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Z34"/>
  <sheetViews>
    <sheetView zoomScalePageLayoutView="0" workbookViewId="0" topLeftCell="A1">
      <selection activeCell="A1" sqref="A1"/>
    </sheetView>
  </sheetViews>
  <sheetFormatPr defaultColWidth="9.140625" defaultRowHeight="12.75"/>
  <sheetData>
    <row r="1" ht="18">
      <c r="A1" s="1" t="s">
        <v>492</v>
      </c>
    </row>
    <row r="5" spans="1:26" ht="12.75">
      <c r="A5" s="2" t="s">
        <v>493</v>
      </c>
      <c r="B5" s="2" t="s">
        <v>494</v>
      </c>
      <c r="D5" s="2" t="s">
        <v>495</v>
      </c>
      <c r="F5" s="2" t="s">
        <v>496</v>
      </c>
      <c r="H5" s="2" t="s">
        <v>497</v>
      </c>
      <c r="J5" s="2" t="s">
        <v>498</v>
      </c>
      <c r="L5" s="2" t="s">
        <v>499</v>
      </c>
      <c r="N5" s="2" t="s">
        <v>500</v>
      </c>
      <c r="P5" s="2" t="s">
        <v>501</v>
      </c>
      <c r="R5" s="2" t="s">
        <v>502</v>
      </c>
      <c r="T5" s="2" t="s">
        <v>503</v>
      </c>
      <c r="V5" s="2" t="s">
        <v>504</v>
      </c>
      <c r="X5" s="2" t="s">
        <v>505</v>
      </c>
      <c r="Z5" s="2" t="s">
        <v>349</v>
      </c>
    </row>
    <row r="6" spans="1:25" ht="12.75">
      <c r="A6" s="2" t="s">
        <v>344</v>
      </c>
      <c r="B6" t="s">
        <v>350</v>
      </c>
      <c r="C6" t="s">
        <v>351</v>
      </c>
      <c r="D6" t="s">
        <v>350</v>
      </c>
      <c r="E6" t="s">
        <v>351</v>
      </c>
      <c r="F6" t="s">
        <v>350</v>
      </c>
      <c r="G6" t="s">
        <v>351</v>
      </c>
      <c r="H6" t="s">
        <v>350</v>
      </c>
      <c r="I6" t="s">
        <v>351</v>
      </c>
      <c r="J6" t="s">
        <v>350</v>
      </c>
      <c r="K6" t="s">
        <v>351</v>
      </c>
      <c r="L6" t="s">
        <v>350</v>
      </c>
      <c r="M6" t="s">
        <v>351</v>
      </c>
      <c r="N6" t="s">
        <v>350</v>
      </c>
      <c r="O6" t="s">
        <v>351</v>
      </c>
      <c r="P6" t="s">
        <v>350</v>
      </c>
      <c r="Q6" t="s">
        <v>351</v>
      </c>
      <c r="R6" t="s">
        <v>350</v>
      </c>
      <c r="S6" t="s">
        <v>351</v>
      </c>
      <c r="T6" t="s">
        <v>350</v>
      </c>
      <c r="U6" t="s">
        <v>351</v>
      </c>
      <c r="V6" t="s">
        <v>350</v>
      </c>
      <c r="W6" t="s">
        <v>351</v>
      </c>
      <c r="X6" t="s">
        <v>350</v>
      </c>
      <c r="Y6" t="s">
        <v>351</v>
      </c>
    </row>
    <row r="7" spans="1:26" ht="12.75">
      <c r="A7" t="s">
        <v>352</v>
      </c>
      <c r="B7" s="4">
        <v>0</v>
      </c>
      <c r="C7" s="4">
        <v>0</v>
      </c>
      <c r="D7" s="4">
        <v>0</v>
      </c>
      <c r="E7" s="4">
        <v>0</v>
      </c>
      <c r="F7" s="4">
        <v>0</v>
      </c>
      <c r="G7" s="4">
        <v>0</v>
      </c>
      <c r="H7" s="4">
        <v>0</v>
      </c>
      <c r="I7" s="4">
        <v>0</v>
      </c>
      <c r="J7" s="4">
        <v>0</v>
      </c>
      <c r="K7" s="4">
        <v>0</v>
      </c>
      <c r="L7" s="4">
        <v>0</v>
      </c>
      <c r="M7" s="4">
        <v>0</v>
      </c>
      <c r="N7" s="4">
        <v>0</v>
      </c>
      <c r="O7" s="4">
        <v>0</v>
      </c>
      <c r="P7" s="4">
        <v>0</v>
      </c>
      <c r="Q7" s="4">
        <v>0</v>
      </c>
      <c r="R7" s="4">
        <v>0</v>
      </c>
      <c r="S7" s="4">
        <v>0</v>
      </c>
      <c r="T7" s="4">
        <v>1</v>
      </c>
      <c r="U7" s="4">
        <v>0</v>
      </c>
      <c r="V7" s="4">
        <v>0</v>
      </c>
      <c r="W7" s="4">
        <v>0</v>
      </c>
      <c r="X7" s="4">
        <v>0</v>
      </c>
      <c r="Y7" s="4">
        <v>0</v>
      </c>
      <c r="Z7" s="6">
        <f aca="true" t="shared" si="0" ref="Z7:Z33">SUM(B7:Y7)</f>
        <v>1</v>
      </c>
    </row>
    <row r="8" spans="1:26" ht="12.75">
      <c r="A8" t="s">
        <v>353</v>
      </c>
      <c r="B8" s="4">
        <v>0</v>
      </c>
      <c r="C8" s="4">
        <v>0</v>
      </c>
      <c r="D8" s="4">
        <v>0</v>
      </c>
      <c r="E8" s="4">
        <v>0</v>
      </c>
      <c r="F8" s="4">
        <v>0</v>
      </c>
      <c r="G8" s="4">
        <v>0</v>
      </c>
      <c r="H8" s="4">
        <v>0</v>
      </c>
      <c r="I8" s="4">
        <v>0</v>
      </c>
      <c r="J8" s="4">
        <v>0</v>
      </c>
      <c r="K8" s="4">
        <v>0</v>
      </c>
      <c r="L8" s="4">
        <v>0</v>
      </c>
      <c r="M8" s="4">
        <v>0</v>
      </c>
      <c r="N8" s="4">
        <v>0</v>
      </c>
      <c r="O8" s="4">
        <v>0</v>
      </c>
      <c r="P8" s="4">
        <v>0</v>
      </c>
      <c r="Q8" s="4">
        <v>1</v>
      </c>
      <c r="R8" s="4">
        <v>0</v>
      </c>
      <c r="S8" s="4">
        <v>0</v>
      </c>
      <c r="T8" s="4">
        <v>0</v>
      </c>
      <c r="U8" s="4">
        <v>0</v>
      </c>
      <c r="V8" s="4">
        <v>0</v>
      </c>
      <c r="W8" s="4">
        <v>0</v>
      </c>
      <c r="X8" s="4">
        <v>0</v>
      </c>
      <c r="Y8" s="4">
        <v>0</v>
      </c>
      <c r="Z8" s="6">
        <f t="shared" si="0"/>
        <v>1</v>
      </c>
    </row>
    <row r="9" spans="1:26" ht="12.75">
      <c r="A9" t="s">
        <v>354</v>
      </c>
      <c r="B9" s="4">
        <v>0</v>
      </c>
      <c r="C9" s="4">
        <v>0</v>
      </c>
      <c r="D9" s="4">
        <v>0</v>
      </c>
      <c r="E9" s="4">
        <v>0</v>
      </c>
      <c r="F9" s="4">
        <v>0</v>
      </c>
      <c r="G9" s="4">
        <v>0</v>
      </c>
      <c r="H9" s="4">
        <v>0</v>
      </c>
      <c r="I9" s="4">
        <v>0</v>
      </c>
      <c r="J9" s="4">
        <v>0</v>
      </c>
      <c r="K9" s="4">
        <v>0</v>
      </c>
      <c r="L9" s="4">
        <v>0</v>
      </c>
      <c r="M9" s="4">
        <v>0</v>
      </c>
      <c r="N9" s="4">
        <v>0</v>
      </c>
      <c r="O9" s="4">
        <v>0</v>
      </c>
      <c r="P9" s="4">
        <v>0</v>
      </c>
      <c r="Q9" s="4">
        <v>0</v>
      </c>
      <c r="R9" s="4">
        <v>0</v>
      </c>
      <c r="S9" s="4">
        <v>1</v>
      </c>
      <c r="T9" s="4">
        <v>0</v>
      </c>
      <c r="U9" s="4">
        <v>0</v>
      </c>
      <c r="V9" s="4">
        <v>0</v>
      </c>
      <c r="W9" s="4">
        <v>0</v>
      </c>
      <c r="X9" s="4">
        <v>0</v>
      </c>
      <c r="Y9" s="4">
        <v>0</v>
      </c>
      <c r="Z9" s="6">
        <f t="shared" si="0"/>
        <v>1</v>
      </c>
    </row>
    <row r="10" spans="1:26" ht="12.75">
      <c r="A10" t="s">
        <v>355</v>
      </c>
      <c r="B10" s="4">
        <v>0</v>
      </c>
      <c r="C10" s="4">
        <v>0</v>
      </c>
      <c r="D10" s="4">
        <v>0</v>
      </c>
      <c r="E10" s="4">
        <v>0</v>
      </c>
      <c r="F10" s="4">
        <v>0</v>
      </c>
      <c r="G10" s="4">
        <v>0</v>
      </c>
      <c r="H10" s="4">
        <v>0</v>
      </c>
      <c r="I10" s="4">
        <v>0</v>
      </c>
      <c r="J10" s="4">
        <v>0</v>
      </c>
      <c r="K10" s="4">
        <v>0</v>
      </c>
      <c r="L10" s="4">
        <v>0</v>
      </c>
      <c r="M10" s="4">
        <v>0</v>
      </c>
      <c r="N10" s="4">
        <v>0</v>
      </c>
      <c r="O10" s="4">
        <v>0</v>
      </c>
      <c r="P10" s="4">
        <v>0</v>
      </c>
      <c r="Q10" s="4">
        <v>0</v>
      </c>
      <c r="R10" s="4">
        <v>0</v>
      </c>
      <c r="S10" s="4">
        <v>1</v>
      </c>
      <c r="T10" s="4">
        <v>0</v>
      </c>
      <c r="U10" s="4">
        <v>0</v>
      </c>
      <c r="V10" s="4">
        <v>0</v>
      </c>
      <c r="W10" s="4">
        <v>0</v>
      </c>
      <c r="X10" s="4">
        <v>0</v>
      </c>
      <c r="Y10" s="4">
        <v>0</v>
      </c>
      <c r="Z10" s="6">
        <f t="shared" si="0"/>
        <v>1</v>
      </c>
    </row>
    <row r="11" spans="1:26" ht="12.75">
      <c r="A11" t="s">
        <v>356</v>
      </c>
      <c r="B11" s="4">
        <v>0</v>
      </c>
      <c r="C11" s="4">
        <v>0</v>
      </c>
      <c r="D11" s="4">
        <v>0</v>
      </c>
      <c r="E11" s="4">
        <v>0</v>
      </c>
      <c r="F11" s="4">
        <v>0</v>
      </c>
      <c r="G11" s="4">
        <v>0</v>
      </c>
      <c r="H11" s="4">
        <v>0</v>
      </c>
      <c r="I11" s="4">
        <v>0</v>
      </c>
      <c r="J11" s="4">
        <v>0</v>
      </c>
      <c r="K11" s="4">
        <v>0</v>
      </c>
      <c r="L11" s="4">
        <v>0</v>
      </c>
      <c r="M11" s="4">
        <v>0</v>
      </c>
      <c r="N11" s="4">
        <v>0</v>
      </c>
      <c r="O11" s="4">
        <v>0</v>
      </c>
      <c r="P11" s="4">
        <v>0</v>
      </c>
      <c r="Q11" s="4">
        <v>0</v>
      </c>
      <c r="R11" s="4">
        <v>0</v>
      </c>
      <c r="S11" s="4">
        <v>1</v>
      </c>
      <c r="T11" s="4">
        <v>0</v>
      </c>
      <c r="U11" s="4">
        <v>1</v>
      </c>
      <c r="V11" s="4">
        <v>0</v>
      </c>
      <c r="W11" s="4">
        <v>0</v>
      </c>
      <c r="X11" s="4">
        <v>0</v>
      </c>
      <c r="Y11" s="4">
        <v>0</v>
      </c>
      <c r="Z11" s="6">
        <f t="shared" si="0"/>
        <v>2</v>
      </c>
    </row>
    <row r="12" spans="1:26" ht="12.75">
      <c r="A12" t="s">
        <v>357</v>
      </c>
      <c r="B12" s="4">
        <v>0</v>
      </c>
      <c r="C12" s="4">
        <v>0</v>
      </c>
      <c r="D12" s="4">
        <v>0</v>
      </c>
      <c r="E12" s="4">
        <v>0</v>
      </c>
      <c r="F12" s="4">
        <v>0</v>
      </c>
      <c r="G12" s="4">
        <v>0</v>
      </c>
      <c r="H12" s="4">
        <v>0</v>
      </c>
      <c r="I12" s="4">
        <v>0</v>
      </c>
      <c r="J12" s="4">
        <v>0</v>
      </c>
      <c r="K12" s="4">
        <v>0</v>
      </c>
      <c r="L12" s="4">
        <v>0</v>
      </c>
      <c r="M12" s="4">
        <v>0</v>
      </c>
      <c r="N12" s="4">
        <v>0</v>
      </c>
      <c r="O12" s="4">
        <v>0</v>
      </c>
      <c r="P12" s="4">
        <v>0</v>
      </c>
      <c r="Q12" s="4">
        <v>0</v>
      </c>
      <c r="R12" s="4">
        <v>1</v>
      </c>
      <c r="S12" s="4">
        <v>0</v>
      </c>
      <c r="T12" s="4">
        <v>0</v>
      </c>
      <c r="U12" s="4">
        <v>1</v>
      </c>
      <c r="V12" s="4">
        <v>0</v>
      </c>
      <c r="W12" s="4">
        <v>0</v>
      </c>
      <c r="X12" s="4">
        <v>0</v>
      </c>
      <c r="Y12" s="4">
        <v>0</v>
      </c>
      <c r="Z12" s="6">
        <f t="shared" si="0"/>
        <v>2</v>
      </c>
    </row>
    <row r="13" spans="1:26" ht="12.75">
      <c r="A13" t="s">
        <v>358</v>
      </c>
      <c r="B13" s="4">
        <v>0</v>
      </c>
      <c r="C13" s="4">
        <v>0</v>
      </c>
      <c r="D13" s="4">
        <v>0</v>
      </c>
      <c r="E13" s="4">
        <v>0</v>
      </c>
      <c r="F13" s="4">
        <v>0</v>
      </c>
      <c r="G13" s="4">
        <v>0</v>
      </c>
      <c r="H13" s="4">
        <v>0</v>
      </c>
      <c r="I13" s="4">
        <v>0</v>
      </c>
      <c r="J13" s="4">
        <v>0</v>
      </c>
      <c r="K13" s="4">
        <v>0</v>
      </c>
      <c r="L13" s="4">
        <v>0</v>
      </c>
      <c r="M13" s="4">
        <v>0</v>
      </c>
      <c r="N13" s="4">
        <v>0</v>
      </c>
      <c r="O13" s="4">
        <v>0</v>
      </c>
      <c r="P13" s="4">
        <v>1</v>
      </c>
      <c r="Q13" s="4">
        <v>0</v>
      </c>
      <c r="R13" s="4">
        <v>0</v>
      </c>
      <c r="S13" s="4">
        <v>0</v>
      </c>
      <c r="T13" s="4">
        <v>2</v>
      </c>
      <c r="U13" s="4">
        <v>0</v>
      </c>
      <c r="V13" s="4">
        <v>0</v>
      </c>
      <c r="W13" s="4">
        <v>0</v>
      </c>
      <c r="X13" s="4">
        <v>0</v>
      </c>
      <c r="Y13" s="4">
        <v>0</v>
      </c>
      <c r="Z13" s="6">
        <f t="shared" si="0"/>
        <v>3</v>
      </c>
    </row>
    <row r="14" spans="1:26" ht="12.75">
      <c r="A14" t="s">
        <v>359</v>
      </c>
      <c r="B14" s="4">
        <v>0</v>
      </c>
      <c r="C14" s="4">
        <v>0</v>
      </c>
      <c r="D14" s="4">
        <v>0</v>
      </c>
      <c r="E14" s="4">
        <v>0</v>
      </c>
      <c r="F14" s="4">
        <v>0</v>
      </c>
      <c r="G14" s="4">
        <v>0</v>
      </c>
      <c r="H14" s="4">
        <v>0</v>
      </c>
      <c r="I14" s="4">
        <v>0</v>
      </c>
      <c r="J14" s="4">
        <v>0</v>
      </c>
      <c r="K14" s="4">
        <v>0</v>
      </c>
      <c r="L14" s="4">
        <v>0</v>
      </c>
      <c r="M14" s="4">
        <v>0</v>
      </c>
      <c r="N14" s="4">
        <v>0</v>
      </c>
      <c r="O14" s="4">
        <v>0</v>
      </c>
      <c r="P14" s="4">
        <v>1</v>
      </c>
      <c r="Q14" s="4">
        <v>0</v>
      </c>
      <c r="R14" s="4">
        <v>0</v>
      </c>
      <c r="S14" s="4">
        <v>0</v>
      </c>
      <c r="T14" s="4">
        <v>0</v>
      </c>
      <c r="U14" s="4">
        <v>0</v>
      </c>
      <c r="V14" s="4">
        <v>0</v>
      </c>
      <c r="W14" s="4">
        <v>0</v>
      </c>
      <c r="X14" s="4">
        <v>0</v>
      </c>
      <c r="Y14" s="4">
        <v>0</v>
      </c>
      <c r="Z14" s="6">
        <f t="shared" si="0"/>
        <v>1</v>
      </c>
    </row>
    <row r="15" spans="1:26" ht="12.75">
      <c r="A15" t="s">
        <v>360</v>
      </c>
      <c r="B15" s="4">
        <v>0</v>
      </c>
      <c r="C15" s="4">
        <v>0</v>
      </c>
      <c r="D15" s="4">
        <v>0</v>
      </c>
      <c r="E15" s="4">
        <v>0</v>
      </c>
      <c r="F15" s="4">
        <v>0</v>
      </c>
      <c r="G15" s="4">
        <v>0</v>
      </c>
      <c r="H15" s="4">
        <v>0</v>
      </c>
      <c r="I15" s="4">
        <v>0</v>
      </c>
      <c r="J15" s="4">
        <v>0</v>
      </c>
      <c r="K15" s="4">
        <v>0</v>
      </c>
      <c r="L15" s="4">
        <v>0</v>
      </c>
      <c r="M15" s="4">
        <v>0</v>
      </c>
      <c r="N15" s="4">
        <v>0</v>
      </c>
      <c r="O15" s="4">
        <v>0</v>
      </c>
      <c r="P15" s="4">
        <v>0</v>
      </c>
      <c r="Q15" s="4">
        <v>0</v>
      </c>
      <c r="R15" s="4">
        <v>1</v>
      </c>
      <c r="S15" s="4">
        <v>0</v>
      </c>
      <c r="T15" s="4">
        <v>0</v>
      </c>
      <c r="U15" s="4">
        <v>0</v>
      </c>
      <c r="V15" s="4">
        <v>0</v>
      </c>
      <c r="W15" s="4">
        <v>0</v>
      </c>
      <c r="X15" s="4">
        <v>0</v>
      </c>
      <c r="Y15" s="4">
        <v>0</v>
      </c>
      <c r="Z15" s="6">
        <f t="shared" si="0"/>
        <v>1</v>
      </c>
    </row>
    <row r="16" spans="1:26" ht="12.75">
      <c r="A16" t="s">
        <v>361</v>
      </c>
      <c r="B16" s="4">
        <v>0</v>
      </c>
      <c r="C16" s="4">
        <v>0</v>
      </c>
      <c r="D16" s="4">
        <v>0</v>
      </c>
      <c r="E16" s="4">
        <v>0</v>
      </c>
      <c r="F16" s="4">
        <v>0</v>
      </c>
      <c r="G16" s="4">
        <v>0</v>
      </c>
      <c r="H16" s="4">
        <v>0</v>
      </c>
      <c r="I16" s="4">
        <v>0</v>
      </c>
      <c r="J16" s="4">
        <v>0</v>
      </c>
      <c r="K16" s="4">
        <v>0</v>
      </c>
      <c r="L16" s="4">
        <v>0</v>
      </c>
      <c r="M16" s="4">
        <v>0</v>
      </c>
      <c r="N16" s="4">
        <v>0</v>
      </c>
      <c r="O16" s="4">
        <v>0</v>
      </c>
      <c r="P16" s="4">
        <v>0</v>
      </c>
      <c r="Q16" s="4">
        <v>1</v>
      </c>
      <c r="R16" s="4">
        <v>0</v>
      </c>
      <c r="S16" s="4">
        <v>1</v>
      </c>
      <c r="T16" s="4">
        <v>0</v>
      </c>
      <c r="U16" s="4">
        <v>0</v>
      </c>
      <c r="V16" s="4">
        <v>0</v>
      </c>
      <c r="W16" s="4">
        <v>0</v>
      </c>
      <c r="X16" s="4">
        <v>0</v>
      </c>
      <c r="Y16" s="4">
        <v>0</v>
      </c>
      <c r="Z16" s="6">
        <f t="shared" si="0"/>
        <v>2</v>
      </c>
    </row>
    <row r="17" spans="1:26" ht="12.75">
      <c r="A17" t="s">
        <v>362</v>
      </c>
      <c r="B17" s="4">
        <v>0</v>
      </c>
      <c r="C17" s="4">
        <v>0</v>
      </c>
      <c r="D17" s="4">
        <v>0</v>
      </c>
      <c r="E17" s="4">
        <v>0</v>
      </c>
      <c r="F17" s="4">
        <v>0</v>
      </c>
      <c r="G17" s="4">
        <v>0</v>
      </c>
      <c r="H17" s="4">
        <v>0</v>
      </c>
      <c r="I17" s="4">
        <v>0</v>
      </c>
      <c r="J17" s="4">
        <v>0</v>
      </c>
      <c r="K17" s="4">
        <v>1</v>
      </c>
      <c r="L17" s="4">
        <v>0</v>
      </c>
      <c r="M17" s="4">
        <v>0</v>
      </c>
      <c r="N17" s="4">
        <v>2</v>
      </c>
      <c r="O17" s="4">
        <v>2</v>
      </c>
      <c r="P17" s="4">
        <v>0</v>
      </c>
      <c r="Q17" s="4">
        <v>3</v>
      </c>
      <c r="R17" s="4">
        <v>5</v>
      </c>
      <c r="S17" s="4">
        <v>1</v>
      </c>
      <c r="T17" s="4">
        <v>3</v>
      </c>
      <c r="U17" s="4">
        <v>0</v>
      </c>
      <c r="V17" s="4">
        <v>0</v>
      </c>
      <c r="W17" s="4">
        <v>0</v>
      </c>
      <c r="X17" s="4">
        <v>0</v>
      </c>
      <c r="Y17" s="4">
        <v>0</v>
      </c>
      <c r="Z17" s="6">
        <f t="shared" si="0"/>
        <v>17</v>
      </c>
    </row>
    <row r="18" spans="1:26" ht="12.75">
      <c r="A18" t="s">
        <v>363</v>
      </c>
      <c r="B18" s="4">
        <v>0</v>
      </c>
      <c r="C18" s="4">
        <v>0</v>
      </c>
      <c r="D18" s="4">
        <v>0</v>
      </c>
      <c r="E18" s="4">
        <v>0</v>
      </c>
      <c r="F18" s="4">
        <v>0</v>
      </c>
      <c r="G18" s="4">
        <v>0</v>
      </c>
      <c r="H18" s="4">
        <v>0</v>
      </c>
      <c r="I18" s="4">
        <v>0</v>
      </c>
      <c r="J18" s="4">
        <v>0</v>
      </c>
      <c r="K18" s="4">
        <v>0</v>
      </c>
      <c r="L18" s="4">
        <v>0</v>
      </c>
      <c r="M18" s="4">
        <v>0</v>
      </c>
      <c r="N18" s="4">
        <v>0</v>
      </c>
      <c r="O18" s="4">
        <v>0</v>
      </c>
      <c r="P18" s="4">
        <v>0</v>
      </c>
      <c r="Q18" s="4">
        <v>1</v>
      </c>
      <c r="R18" s="4">
        <v>0</v>
      </c>
      <c r="S18" s="4">
        <v>0</v>
      </c>
      <c r="T18" s="4">
        <v>3</v>
      </c>
      <c r="U18" s="4">
        <v>1</v>
      </c>
      <c r="V18" s="4">
        <v>2</v>
      </c>
      <c r="W18" s="4">
        <v>0</v>
      </c>
      <c r="X18" s="4">
        <v>0</v>
      </c>
      <c r="Y18" s="4">
        <v>0</v>
      </c>
      <c r="Z18" s="6">
        <f t="shared" si="0"/>
        <v>7</v>
      </c>
    </row>
    <row r="19" spans="1:26" ht="12.75">
      <c r="A19" t="s">
        <v>364</v>
      </c>
      <c r="B19" s="4">
        <v>0</v>
      </c>
      <c r="C19" s="4">
        <v>0</v>
      </c>
      <c r="D19" s="4">
        <v>0</v>
      </c>
      <c r="E19" s="4">
        <v>0</v>
      </c>
      <c r="F19" s="4">
        <v>0</v>
      </c>
      <c r="G19" s="4">
        <v>0</v>
      </c>
      <c r="H19" s="4">
        <v>2</v>
      </c>
      <c r="I19" s="4">
        <v>0</v>
      </c>
      <c r="J19" s="4">
        <v>1</v>
      </c>
      <c r="K19" s="4">
        <v>1</v>
      </c>
      <c r="L19" s="4">
        <v>2</v>
      </c>
      <c r="M19" s="4">
        <v>0</v>
      </c>
      <c r="N19" s="4">
        <v>1</v>
      </c>
      <c r="O19" s="4">
        <v>1</v>
      </c>
      <c r="P19" s="4">
        <v>5</v>
      </c>
      <c r="Q19" s="4">
        <v>1</v>
      </c>
      <c r="R19" s="4">
        <v>13</v>
      </c>
      <c r="S19" s="4">
        <v>7</v>
      </c>
      <c r="T19" s="4">
        <v>6</v>
      </c>
      <c r="U19" s="4">
        <v>4</v>
      </c>
      <c r="V19" s="4">
        <v>2</v>
      </c>
      <c r="W19" s="4">
        <v>0</v>
      </c>
      <c r="X19" s="4">
        <v>0</v>
      </c>
      <c r="Y19" s="4">
        <v>0</v>
      </c>
      <c r="Z19" s="6">
        <f t="shared" si="0"/>
        <v>46</v>
      </c>
    </row>
    <row r="20" spans="1:26" ht="12.75">
      <c r="A20" t="s">
        <v>365</v>
      </c>
      <c r="B20" s="4">
        <v>0</v>
      </c>
      <c r="C20" s="4">
        <v>0</v>
      </c>
      <c r="D20" s="4">
        <v>0</v>
      </c>
      <c r="E20" s="4">
        <v>0</v>
      </c>
      <c r="F20" s="4">
        <v>0</v>
      </c>
      <c r="G20" s="4">
        <v>0</v>
      </c>
      <c r="H20" s="4">
        <v>0</v>
      </c>
      <c r="I20" s="4">
        <v>0</v>
      </c>
      <c r="J20" s="4">
        <v>0</v>
      </c>
      <c r="K20" s="4">
        <v>0</v>
      </c>
      <c r="L20" s="4">
        <v>0</v>
      </c>
      <c r="M20" s="4">
        <v>0</v>
      </c>
      <c r="N20" s="4">
        <v>0</v>
      </c>
      <c r="O20" s="4">
        <v>0</v>
      </c>
      <c r="P20" s="4">
        <v>0</v>
      </c>
      <c r="Q20" s="4">
        <v>0</v>
      </c>
      <c r="R20" s="4">
        <v>1</v>
      </c>
      <c r="S20" s="4">
        <v>0</v>
      </c>
      <c r="T20" s="4">
        <v>0</v>
      </c>
      <c r="U20" s="4">
        <v>0</v>
      </c>
      <c r="V20" s="4">
        <v>1</v>
      </c>
      <c r="W20" s="4">
        <v>0</v>
      </c>
      <c r="X20" s="4">
        <v>0</v>
      </c>
      <c r="Y20" s="4">
        <v>0</v>
      </c>
      <c r="Z20" s="6">
        <f t="shared" si="0"/>
        <v>2</v>
      </c>
    </row>
    <row r="21" spans="1:26" ht="12.75">
      <c r="A21" t="s">
        <v>366</v>
      </c>
      <c r="B21" s="4">
        <v>0</v>
      </c>
      <c r="C21" s="4">
        <v>0</v>
      </c>
      <c r="D21" s="4">
        <v>0</v>
      </c>
      <c r="E21" s="4">
        <v>0</v>
      </c>
      <c r="F21" s="4">
        <v>0</v>
      </c>
      <c r="G21" s="4">
        <v>0</v>
      </c>
      <c r="H21" s="4">
        <v>0</v>
      </c>
      <c r="I21" s="4">
        <v>0</v>
      </c>
      <c r="J21" s="4">
        <v>0</v>
      </c>
      <c r="K21" s="4">
        <v>0</v>
      </c>
      <c r="L21" s="4">
        <v>1</v>
      </c>
      <c r="M21" s="4">
        <v>0</v>
      </c>
      <c r="N21" s="4">
        <v>1</v>
      </c>
      <c r="O21" s="4">
        <v>1</v>
      </c>
      <c r="P21" s="4">
        <v>2</v>
      </c>
      <c r="Q21" s="4">
        <v>1</v>
      </c>
      <c r="R21" s="4">
        <v>1</v>
      </c>
      <c r="S21" s="4">
        <v>1</v>
      </c>
      <c r="T21" s="4">
        <v>0</v>
      </c>
      <c r="U21" s="4">
        <v>0</v>
      </c>
      <c r="V21" s="4">
        <v>0</v>
      </c>
      <c r="W21" s="4">
        <v>0</v>
      </c>
      <c r="X21" s="4">
        <v>0</v>
      </c>
      <c r="Y21" s="4">
        <v>0</v>
      </c>
      <c r="Z21" s="6">
        <f t="shared" si="0"/>
        <v>8</v>
      </c>
    </row>
    <row r="22" spans="1:26" ht="12.75">
      <c r="A22" t="s">
        <v>367</v>
      </c>
      <c r="B22" s="4">
        <v>0</v>
      </c>
      <c r="C22" s="4">
        <v>0</v>
      </c>
      <c r="D22" s="4">
        <v>0</v>
      </c>
      <c r="E22" s="4">
        <v>0</v>
      </c>
      <c r="F22" s="4">
        <v>0</v>
      </c>
      <c r="G22" s="4">
        <v>0</v>
      </c>
      <c r="H22" s="4">
        <v>0</v>
      </c>
      <c r="I22" s="4">
        <v>0</v>
      </c>
      <c r="J22" s="4">
        <v>0</v>
      </c>
      <c r="K22" s="4">
        <v>0</v>
      </c>
      <c r="L22" s="4">
        <v>1</v>
      </c>
      <c r="M22" s="4">
        <v>0</v>
      </c>
      <c r="N22" s="4">
        <v>0</v>
      </c>
      <c r="O22" s="4">
        <v>0</v>
      </c>
      <c r="P22" s="4">
        <v>0</v>
      </c>
      <c r="Q22" s="4">
        <v>0</v>
      </c>
      <c r="R22" s="4">
        <v>0</v>
      </c>
      <c r="S22" s="4">
        <v>0</v>
      </c>
      <c r="T22" s="4">
        <v>1</v>
      </c>
      <c r="U22" s="4">
        <v>0</v>
      </c>
      <c r="V22" s="4">
        <v>0</v>
      </c>
      <c r="W22" s="4">
        <v>0</v>
      </c>
      <c r="X22" s="4">
        <v>0</v>
      </c>
      <c r="Y22" s="4">
        <v>0</v>
      </c>
      <c r="Z22" s="6">
        <f t="shared" si="0"/>
        <v>2</v>
      </c>
    </row>
    <row r="23" spans="1:26" ht="12.75">
      <c r="A23" t="s">
        <v>368</v>
      </c>
      <c r="B23" s="4">
        <v>0</v>
      </c>
      <c r="C23" s="4">
        <v>0</v>
      </c>
      <c r="D23" s="4">
        <v>0</v>
      </c>
      <c r="E23" s="4">
        <v>0</v>
      </c>
      <c r="F23" s="4">
        <v>0</v>
      </c>
      <c r="G23" s="4">
        <v>0</v>
      </c>
      <c r="H23" s="4">
        <v>0</v>
      </c>
      <c r="I23" s="4">
        <v>0</v>
      </c>
      <c r="J23" s="4">
        <v>0</v>
      </c>
      <c r="K23" s="4">
        <v>0</v>
      </c>
      <c r="L23" s="4">
        <v>0</v>
      </c>
      <c r="M23" s="4">
        <v>0</v>
      </c>
      <c r="N23" s="4">
        <v>2</v>
      </c>
      <c r="O23" s="4">
        <v>0</v>
      </c>
      <c r="P23" s="4">
        <v>6</v>
      </c>
      <c r="Q23" s="4">
        <v>1</v>
      </c>
      <c r="R23" s="4">
        <v>7</v>
      </c>
      <c r="S23" s="4">
        <v>1</v>
      </c>
      <c r="T23" s="4">
        <v>1</v>
      </c>
      <c r="U23" s="4">
        <v>0</v>
      </c>
      <c r="V23" s="4">
        <v>0</v>
      </c>
      <c r="W23" s="4">
        <v>1</v>
      </c>
      <c r="X23" s="4">
        <v>0</v>
      </c>
      <c r="Y23" s="4">
        <v>0</v>
      </c>
      <c r="Z23" s="6">
        <f t="shared" si="0"/>
        <v>19</v>
      </c>
    </row>
    <row r="24" spans="1:26" ht="12.75">
      <c r="A24" t="s">
        <v>369</v>
      </c>
      <c r="B24" s="4">
        <v>0</v>
      </c>
      <c r="C24" s="4">
        <v>0</v>
      </c>
      <c r="D24" s="4">
        <v>0</v>
      </c>
      <c r="E24" s="4">
        <v>0</v>
      </c>
      <c r="F24" s="4">
        <v>0</v>
      </c>
      <c r="G24" s="4">
        <v>0</v>
      </c>
      <c r="H24" s="4">
        <v>1</v>
      </c>
      <c r="I24" s="4">
        <v>0</v>
      </c>
      <c r="J24" s="4">
        <v>3</v>
      </c>
      <c r="K24" s="4">
        <v>4</v>
      </c>
      <c r="L24" s="4">
        <v>17</v>
      </c>
      <c r="M24" s="4">
        <v>15</v>
      </c>
      <c r="N24" s="4">
        <v>16</v>
      </c>
      <c r="O24" s="4">
        <v>14</v>
      </c>
      <c r="P24" s="4">
        <v>6</v>
      </c>
      <c r="Q24" s="4">
        <v>17</v>
      </c>
      <c r="R24" s="4">
        <v>3</v>
      </c>
      <c r="S24" s="4">
        <v>0</v>
      </c>
      <c r="T24" s="4">
        <v>3</v>
      </c>
      <c r="U24" s="4">
        <v>0</v>
      </c>
      <c r="V24" s="4">
        <v>0</v>
      </c>
      <c r="W24" s="4">
        <v>0</v>
      </c>
      <c r="X24" s="4">
        <v>0</v>
      </c>
      <c r="Y24" s="4">
        <v>0</v>
      </c>
      <c r="Z24" s="6">
        <f t="shared" si="0"/>
        <v>99</v>
      </c>
    </row>
    <row r="25" spans="1:26" ht="12.75">
      <c r="A25" t="s">
        <v>370</v>
      </c>
      <c r="B25" s="4">
        <v>0</v>
      </c>
      <c r="C25" s="4">
        <v>0</v>
      </c>
      <c r="D25" s="4">
        <v>0</v>
      </c>
      <c r="E25" s="4">
        <v>0</v>
      </c>
      <c r="F25" s="4">
        <v>1</v>
      </c>
      <c r="G25" s="4">
        <v>0</v>
      </c>
      <c r="H25" s="4">
        <v>4</v>
      </c>
      <c r="I25" s="4">
        <v>2</v>
      </c>
      <c r="J25" s="4">
        <v>0</v>
      </c>
      <c r="K25" s="4">
        <v>5</v>
      </c>
      <c r="L25" s="4">
        <v>4</v>
      </c>
      <c r="M25" s="4">
        <v>0</v>
      </c>
      <c r="N25" s="4">
        <v>3</v>
      </c>
      <c r="O25" s="4">
        <v>0</v>
      </c>
      <c r="P25" s="4">
        <v>3</v>
      </c>
      <c r="Q25" s="4">
        <v>0</v>
      </c>
      <c r="R25" s="4">
        <v>2</v>
      </c>
      <c r="S25" s="4">
        <v>0</v>
      </c>
      <c r="T25" s="4">
        <v>0</v>
      </c>
      <c r="U25" s="4">
        <v>0</v>
      </c>
      <c r="V25" s="4">
        <v>0</v>
      </c>
      <c r="W25" s="4">
        <v>0</v>
      </c>
      <c r="X25" s="4">
        <v>0</v>
      </c>
      <c r="Y25" s="4">
        <v>0</v>
      </c>
      <c r="Z25" s="6">
        <f t="shared" si="0"/>
        <v>24</v>
      </c>
    </row>
    <row r="26" spans="1:26" ht="12.75">
      <c r="A26" t="s">
        <v>371</v>
      </c>
      <c r="B26" s="4">
        <v>0</v>
      </c>
      <c r="C26" s="4">
        <v>0</v>
      </c>
      <c r="D26" s="4">
        <v>0</v>
      </c>
      <c r="E26" s="4">
        <v>0</v>
      </c>
      <c r="F26" s="4">
        <v>0</v>
      </c>
      <c r="G26" s="4">
        <v>0</v>
      </c>
      <c r="H26" s="4">
        <v>0</v>
      </c>
      <c r="I26" s="4">
        <v>1</v>
      </c>
      <c r="J26" s="4">
        <v>0</v>
      </c>
      <c r="K26" s="4">
        <v>0</v>
      </c>
      <c r="L26" s="4">
        <v>0</v>
      </c>
      <c r="M26" s="4">
        <v>0</v>
      </c>
      <c r="N26" s="4">
        <v>0</v>
      </c>
      <c r="O26" s="4">
        <v>0</v>
      </c>
      <c r="P26" s="4">
        <v>3</v>
      </c>
      <c r="Q26" s="4">
        <v>0</v>
      </c>
      <c r="R26" s="4">
        <v>1</v>
      </c>
      <c r="S26" s="4">
        <v>0</v>
      </c>
      <c r="T26" s="4">
        <v>1</v>
      </c>
      <c r="U26" s="4">
        <v>0</v>
      </c>
      <c r="V26" s="4">
        <v>0</v>
      </c>
      <c r="W26" s="4">
        <v>0</v>
      </c>
      <c r="X26" s="4">
        <v>0</v>
      </c>
      <c r="Y26" s="4">
        <v>0</v>
      </c>
      <c r="Z26" s="6">
        <f t="shared" si="0"/>
        <v>6</v>
      </c>
    </row>
    <row r="27" spans="1:26" ht="12.75">
      <c r="A27" t="s">
        <v>372</v>
      </c>
      <c r="B27" s="4">
        <v>0</v>
      </c>
      <c r="C27" s="4">
        <v>0</v>
      </c>
      <c r="D27" s="4">
        <v>0</v>
      </c>
      <c r="E27" s="4">
        <v>0</v>
      </c>
      <c r="F27" s="4">
        <v>0</v>
      </c>
      <c r="G27" s="4">
        <v>0</v>
      </c>
      <c r="H27" s="4">
        <v>0</v>
      </c>
      <c r="I27" s="4">
        <v>0</v>
      </c>
      <c r="J27" s="4">
        <v>0</v>
      </c>
      <c r="K27" s="4">
        <v>0</v>
      </c>
      <c r="L27" s="4">
        <v>1</v>
      </c>
      <c r="M27" s="4">
        <v>0</v>
      </c>
      <c r="N27" s="4">
        <v>0</v>
      </c>
      <c r="O27" s="4">
        <v>0</v>
      </c>
      <c r="P27" s="4">
        <v>0</v>
      </c>
      <c r="Q27" s="4">
        <v>1</v>
      </c>
      <c r="R27" s="4">
        <v>1</v>
      </c>
      <c r="S27" s="4">
        <v>1</v>
      </c>
      <c r="T27" s="4">
        <v>0</v>
      </c>
      <c r="U27" s="4">
        <v>0</v>
      </c>
      <c r="V27" s="4">
        <v>0</v>
      </c>
      <c r="W27" s="4">
        <v>0</v>
      </c>
      <c r="X27" s="4">
        <v>0</v>
      </c>
      <c r="Y27" s="4">
        <v>0</v>
      </c>
      <c r="Z27" s="6">
        <f t="shared" si="0"/>
        <v>4</v>
      </c>
    </row>
    <row r="28" spans="1:26" ht="12.75">
      <c r="A28" t="s">
        <v>373</v>
      </c>
      <c r="B28" s="4">
        <v>0</v>
      </c>
      <c r="C28" s="4">
        <v>0</v>
      </c>
      <c r="D28" s="4">
        <v>0</v>
      </c>
      <c r="E28" s="4">
        <v>0</v>
      </c>
      <c r="F28" s="4">
        <v>0</v>
      </c>
      <c r="G28" s="4">
        <v>0</v>
      </c>
      <c r="H28" s="4">
        <v>1</v>
      </c>
      <c r="I28" s="4">
        <v>0</v>
      </c>
      <c r="J28" s="4">
        <v>0</v>
      </c>
      <c r="K28" s="4">
        <v>0</v>
      </c>
      <c r="L28" s="4">
        <v>0</v>
      </c>
      <c r="M28" s="4">
        <v>0</v>
      </c>
      <c r="N28" s="4">
        <v>0</v>
      </c>
      <c r="O28" s="4">
        <v>0</v>
      </c>
      <c r="P28" s="4">
        <v>2</v>
      </c>
      <c r="Q28" s="4">
        <v>1</v>
      </c>
      <c r="R28" s="4">
        <v>3</v>
      </c>
      <c r="S28" s="4">
        <v>0</v>
      </c>
      <c r="T28" s="4">
        <v>0</v>
      </c>
      <c r="U28" s="4">
        <v>0</v>
      </c>
      <c r="V28" s="4">
        <v>0</v>
      </c>
      <c r="W28" s="4">
        <v>0</v>
      </c>
      <c r="X28" s="4">
        <v>0</v>
      </c>
      <c r="Y28" s="4">
        <v>0</v>
      </c>
      <c r="Z28" s="6">
        <f t="shared" si="0"/>
        <v>7</v>
      </c>
    </row>
    <row r="29" spans="1:26" ht="12.75">
      <c r="A29" t="s">
        <v>374</v>
      </c>
      <c r="B29" s="4">
        <v>0</v>
      </c>
      <c r="C29" s="4">
        <v>0</v>
      </c>
      <c r="D29" s="4">
        <v>0</v>
      </c>
      <c r="E29" s="4">
        <v>0</v>
      </c>
      <c r="F29" s="4">
        <v>0</v>
      </c>
      <c r="G29" s="4">
        <v>0</v>
      </c>
      <c r="H29" s="4">
        <v>0</v>
      </c>
      <c r="I29" s="4">
        <v>0</v>
      </c>
      <c r="J29" s="4">
        <v>0</v>
      </c>
      <c r="K29" s="4">
        <v>0</v>
      </c>
      <c r="L29" s="4">
        <v>0</v>
      </c>
      <c r="M29" s="4">
        <v>0</v>
      </c>
      <c r="N29" s="4">
        <v>0</v>
      </c>
      <c r="O29" s="4">
        <v>0</v>
      </c>
      <c r="P29" s="4">
        <v>0</v>
      </c>
      <c r="Q29" s="4">
        <v>2</v>
      </c>
      <c r="R29" s="4">
        <v>0</v>
      </c>
      <c r="S29" s="4">
        <v>3</v>
      </c>
      <c r="T29" s="4">
        <v>0</v>
      </c>
      <c r="U29" s="4">
        <v>0</v>
      </c>
      <c r="V29" s="4">
        <v>0</v>
      </c>
      <c r="W29" s="4">
        <v>0</v>
      </c>
      <c r="X29" s="4">
        <v>0</v>
      </c>
      <c r="Y29" s="4">
        <v>0</v>
      </c>
      <c r="Z29" s="6">
        <f t="shared" si="0"/>
        <v>5</v>
      </c>
    </row>
    <row r="30" spans="1:26" ht="12.75">
      <c r="A30" t="s">
        <v>375</v>
      </c>
      <c r="B30" s="4">
        <v>0</v>
      </c>
      <c r="C30" s="4">
        <v>0</v>
      </c>
      <c r="D30" s="4">
        <v>0</v>
      </c>
      <c r="E30" s="4">
        <v>0</v>
      </c>
      <c r="F30" s="4">
        <v>0</v>
      </c>
      <c r="G30" s="4">
        <v>0</v>
      </c>
      <c r="H30" s="4">
        <v>0</v>
      </c>
      <c r="I30" s="4">
        <v>0</v>
      </c>
      <c r="J30" s="4">
        <v>0</v>
      </c>
      <c r="K30" s="4">
        <v>0</v>
      </c>
      <c r="L30" s="4">
        <v>0</v>
      </c>
      <c r="M30" s="4">
        <v>0</v>
      </c>
      <c r="N30" s="4">
        <v>0</v>
      </c>
      <c r="O30" s="4">
        <v>2</v>
      </c>
      <c r="P30" s="4">
        <v>3</v>
      </c>
      <c r="Q30" s="4">
        <v>1</v>
      </c>
      <c r="R30" s="4">
        <v>0</v>
      </c>
      <c r="S30" s="4">
        <v>1</v>
      </c>
      <c r="T30" s="4">
        <v>0</v>
      </c>
      <c r="U30" s="4">
        <v>0</v>
      </c>
      <c r="V30" s="4">
        <v>0</v>
      </c>
      <c r="W30" s="4">
        <v>0</v>
      </c>
      <c r="X30" s="4">
        <v>0</v>
      </c>
      <c r="Y30" s="4">
        <v>0</v>
      </c>
      <c r="Z30" s="6">
        <f t="shared" si="0"/>
        <v>7</v>
      </c>
    </row>
    <row r="31" spans="1:26" ht="12.75">
      <c r="A31" t="s">
        <v>376</v>
      </c>
      <c r="B31" s="4">
        <v>0</v>
      </c>
      <c r="C31" s="4">
        <v>0</v>
      </c>
      <c r="D31" s="4">
        <v>0</v>
      </c>
      <c r="E31" s="4">
        <v>0</v>
      </c>
      <c r="F31" s="4">
        <v>0</v>
      </c>
      <c r="G31" s="4">
        <v>0</v>
      </c>
      <c r="H31" s="4">
        <v>0</v>
      </c>
      <c r="I31" s="4">
        <v>1</v>
      </c>
      <c r="J31" s="4">
        <v>1</v>
      </c>
      <c r="K31" s="4">
        <v>1</v>
      </c>
      <c r="L31" s="4">
        <v>0</v>
      </c>
      <c r="M31" s="4">
        <v>5</v>
      </c>
      <c r="N31" s="4">
        <v>0</v>
      </c>
      <c r="O31" s="4">
        <v>10</v>
      </c>
      <c r="P31" s="4">
        <v>0</v>
      </c>
      <c r="Q31" s="4">
        <v>6</v>
      </c>
      <c r="R31" s="4">
        <v>0</v>
      </c>
      <c r="S31" s="4">
        <v>2</v>
      </c>
      <c r="T31" s="4">
        <v>0</v>
      </c>
      <c r="U31" s="4">
        <v>0</v>
      </c>
      <c r="V31" s="4">
        <v>0</v>
      </c>
      <c r="W31" s="4">
        <v>0</v>
      </c>
      <c r="X31" s="4">
        <v>0</v>
      </c>
      <c r="Y31" s="4">
        <v>0</v>
      </c>
      <c r="Z31" s="6">
        <f t="shared" si="0"/>
        <v>26</v>
      </c>
    </row>
    <row r="32" spans="1:26" ht="12.75">
      <c r="A32" t="s">
        <v>377</v>
      </c>
      <c r="B32" s="4">
        <v>0</v>
      </c>
      <c r="C32" s="4">
        <v>0</v>
      </c>
      <c r="D32" s="4">
        <v>0</v>
      </c>
      <c r="E32" s="4">
        <v>0</v>
      </c>
      <c r="F32" s="4">
        <v>0</v>
      </c>
      <c r="G32" s="4">
        <v>0</v>
      </c>
      <c r="H32" s="4">
        <v>0</v>
      </c>
      <c r="I32" s="4">
        <v>0</v>
      </c>
      <c r="J32" s="4">
        <v>0</v>
      </c>
      <c r="K32" s="4">
        <v>0</v>
      </c>
      <c r="L32" s="4">
        <v>0</v>
      </c>
      <c r="M32" s="4">
        <v>0</v>
      </c>
      <c r="N32" s="4">
        <v>0</v>
      </c>
      <c r="O32" s="4">
        <v>0</v>
      </c>
      <c r="P32" s="4">
        <v>0</v>
      </c>
      <c r="Q32" s="4">
        <v>0</v>
      </c>
      <c r="R32" s="4">
        <v>1</v>
      </c>
      <c r="S32" s="4">
        <v>0</v>
      </c>
      <c r="T32" s="4">
        <v>1</v>
      </c>
      <c r="U32" s="4">
        <v>0</v>
      </c>
      <c r="V32" s="4">
        <v>0</v>
      </c>
      <c r="W32" s="4">
        <v>0</v>
      </c>
      <c r="X32" s="4">
        <v>0</v>
      </c>
      <c r="Y32" s="4">
        <v>0</v>
      </c>
      <c r="Z32" s="6">
        <f t="shared" si="0"/>
        <v>2</v>
      </c>
    </row>
    <row r="33" spans="1:26" ht="12.75">
      <c r="A33" t="s">
        <v>378</v>
      </c>
      <c r="B33" s="4">
        <v>0</v>
      </c>
      <c r="C33" s="4">
        <v>0</v>
      </c>
      <c r="D33" s="4">
        <v>0</v>
      </c>
      <c r="E33" s="4">
        <v>0</v>
      </c>
      <c r="F33" s="4">
        <v>0</v>
      </c>
      <c r="G33" s="4">
        <v>0</v>
      </c>
      <c r="H33" s="4">
        <v>0</v>
      </c>
      <c r="I33" s="4">
        <v>1</v>
      </c>
      <c r="J33" s="4">
        <v>0</v>
      </c>
      <c r="K33" s="4">
        <v>1</v>
      </c>
      <c r="L33" s="4">
        <v>0</v>
      </c>
      <c r="M33" s="4">
        <v>0</v>
      </c>
      <c r="N33" s="4">
        <v>0</v>
      </c>
      <c r="O33" s="4">
        <v>0</v>
      </c>
      <c r="P33" s="4">
        <v>1</v>
      </c>
      <c r="Q33" s="4">
        <v>2</v>
      </c>
      <c r="R33" s="4">
        <v>2</v>
      </c>
      <c r="S33" s="4">
        <v>2</v>
      </c>
      <c r="T33" s="4">
        <v>0</v>
      </c>
      <c r="U33" s="4">
        <v>1</v>
      </c>
      <c r="V33" s="4">
        <v>0</v>
      </c>
      <c r="W33" s="4">
        <v>1</v>
      </c>
      <c r="X33" s="4">
        <v>0</v>
      </c>
      <c r="Y33" s="4">
        <v>0</v>
      </c>
      <c r="Z33" s="6">
        <f t="shared" si="0"/>
        <v>11</v>
      </c>
    </row>
    <row r="34" spans="1:26" ht="12.75">
      <c r="A34" s="2" t="s">
        <v>349</v>
      </c>
      <c r="B34" s="6">
        <f aca="true" t="shared" si="1" ref="B34:Z34">SUM(B7:B33)</f>
        <v>0</v>
      </c>
      <c r="C34" s="6">
        <f t="shared" si="1"/>
        <v>0</v>
      </c>
      <c r="D34" s="6">
        <f t="shared" si="1"/>
        <v>0</v>
      </c>
      <c r="E34" s="6">
        <f t="shared" si="1"/>
        <v>0</v>
      </c>
      <c r="F34" s="6">
        <f t="shared" si="1"/>
        <v>1</v>
      </c>
      <c r="G34" s="6">
        <f t="shared" si="1"/>
        <v>0</v>
      </c>
      <c r="H34" s="6">
        <f t="shared" si="1"/>
        <v>8</v>
      </c>
      <c r="I34" s="6">
        <f t="shared" si="1"/>
        <v>5</v>
      </c>
      <c r="J34" s="6">
        <f t="shared" si="1"/>
        <v>5</v>
      </c>
      <c r="K34" s="6">
        <f t="shared" si="1"/>
        <v>13</v>
      </c>
      <c r="L34" s="6">
        <f t="shared" si="1"/>
        <v>26</v>
      </c>
      <c r="M34" s="6">
        <f t="shared" si="1"/>
        <v>20</v>
      </c>
      <c r="N34" s="6">
        <f t="shared" si="1"/>
        <v>25</v>
      </c>
      <c r="O34" s="6">
        <f t="shared" si="1"/>
        <v>30</v>
      </c>
      <c r="P34" s="6">
        <f t="shared" si="1"/>
        <v>33</v>
      </c>
      <c r="Q34" s="6">
        <f t="shared" si="1"/>
        <v>39</v>
      </c>
      <c r="R34" s="6">
        <f t="shared" si="1"/>
        <v>42</v>
      </c>
      <c r="S34" s="6">
        <f t="shared" si="1"/>
        <v>23</v>
      </c>
      <c r="T34" s="6">
        <f t="shared" si="1"/>
        <v>22</v>
      </c>
      <c r="U34" s="6">
        <f t="shared" si="1"/>
        <v>8</v>
      </c>
      <c r="V34" s="6">
        <f t="shared" si="1"/>
        <v>5</v>
      </c>
      <c r="W34" s="6">
        <f t="shared" si="1"/>
        <v>2</v>
      </c>
      <c r="X34" s="6">
        <f t="shared" si="1"/>
        <v>0</v>
      </c>
      <c r="Y34" s="6">
        <f t="shared" si="1"/>
        <v>0</v>
      </c>
      <c r="Z34" s="6">
        <f t="shared" si="1"/>
        <v>307</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N34"/>
  <sheetViews>
    <sheetView zoomScalePageLayoutView="0" workbookViewId="0" topLeftCell="A1">
      <selection activeCell="A1" sqref="A1"/>
    </sheetView>
  </sheetViews>
  <sheetFormatPr defaultColWidth="9.140625" defaultRowHeight="12.75"/>
  <sheetData>
    <row r="1" ht="18">
      <c r="A1" s="1" t="s">
        <v>506</v>
      </c>
    </row>
    <row r="5" spans="2:14" ht="12.75">
      <c r="B5" s="2" t="s">
        <v>507</v>
      </c>
      <c r="D5" s="2" t="s">
        <v>508</v>
      </c>
      <c r="F5" s="2" t="s">
        <v>509</v>
      </c>
      <c r="H5" s="2" t="s">
        <v>510</v>
      </c>
      <c r="J5" s="2" t="s">
        <v>511</v>
      </c>
      <c r="L5" s="2" t="s">
        <v>512</v>
      </c>
      <c r="N5" s="2" t="s">
        <v>479</v>
      </c>
    </row>
    <row r="6" spans="1:13" ht="12.75">
      <c r="A6" s="2" t="s">
        <v>344</v>
      </c>
      <c r="B6" t="s">
        <v>350</v>
      </c>
      <c r="C6" t="s">
        <v>351</v>
      </c>
      <c r="D6" t="s">
        <v>350</v>
      </c>
      <c r="E6" t="s">
        <v>351</v>
      </c>
      <c r="F6" t="s">
        <v>350</v>
      </c>
      <c r="G6" t="s">
        <v>351</v>
      </c>
      <c r="H6" t="s">
        <v>350</v>
      </c>
      <c r="I6" t="s">
        <v>351</v>
      </c>
      <c r="J6" t="s">
        <v>350</v>
      </c>
      <c r="K6" t="s">
        <v>351</v>
      </c>
      <c r="L6" t="s">
        <v>350</v>
      </c>
      <c r="M6" t="s">
        <v>351</v>
      </c>
    </row>
    <row r="7" spans="1:14" ht="12.75">
      <c r="A7" t="s">
        <v>352</v>
      </c>
      <c r="B7" s="4">
        <v>0</v>
      </c>
      <c r="C7" s="4">
        <v>0</v>
      </c>
      <c r="D7" s="4">
        <v>0</v>
      </c>
      <c r="E7" s="4">
        <v>0</v>
      </c>
      <c r="F7" s="4">
        <v>0</v>
      </c>
      <c r="G7" s="4">
        <v>0</v>
      </c>
      <c r="H7" s="4">
        <v>1</v>
      </c>
      <c r="I7" s="4">
        <v>0</v>
      </c>
      <c r="J7" s="4">
        <v>0</v>
      </c>
      <c r="K7" s="4">
        <v>0</v>
      </c>
      <c r="L7" s="4">
        <v>0</v>
      </c>
      <c r="M7" s="4">
        <v>0</v>
      </c>
      <c r="N7" s="6">
        <f aca="true" t="shared" si="0" ref="N7:N33">SUM(B7:M7)</f>
        <v>1</v>
      </c>
    </row>
    <row r="8" spans="1:14" ht="12.75">
      <c r="A8" t="s">
        <v>353</v>
      </c>
      <c r="B8" s="4">
        <v>0</v>
      </c>
      <c r="C8" s="4">
        <v>0</v>
      </c>
      <c r="D8" s="4">
        <v>0</v>
      </c>
      <c r="E8" s="4">
        <v>0</v>
      </c>
      <c r="F8" s="4">
        <v>0</v>
      </c>
      <c r="G8" s="4">
        <v>0</v>
      </c>
      <c r="H8" s="4">
        <v>0</v>
      </c>
      <c r="I8" s="4">
        <v>1</v>
      </c>
      <c r="J8" s="4">
        <v>0</v>
      </c>
      <c r="K8" s="4">
        <v>0</v>
      </c>
      <c r="L8" s="4">
        <v>0</v>
      </c>
      <c r="M8" s="4">
        <v>0</v>
      </c>
      <c r="N8" s="6">
        <f t="shared" si="0"/>
        <v>1</v>
      </c>
    </row>
    <row r="9" spans="1:14" ht="12.75">
      <c r="A9" t="s">
        <v>354</v>
      </c>
      <c r="B9" s="4">
        <v>0</v>
      </c>
      <c r="C9" s="4">
        <v>0</v>
      </c>
      <c r="D9" s="4">
        <v>0</v>
      </c>
      <c r="E9" s="4">
        <v>0</v>
      </c>
      <c r="F9" s="4">
        <v>0</v>
      </c>
      <c r="G9" s="4">
        <v>0</v>
      </c>
      <c r="H9" s="4">
        <v>0</v>
      </c>
      <c r="I9" s="4">
        <v>1</v>
      </c>
      <c r="J9" s="4">
        <v>0</v>
      </c>
      <c r="K9" s="4">
        <v>0</v>
      </c>
      <c r="L9" s="4">
        <v>0</v>
      </c>
      <c r="M9" s="4">
        <v>0</v>
      </c>
      <c r="N9" s="6">
        <f t="shared" si="0"/>
        <v>1</v>
      </c>
    </row>
    <row r="10" spans="1:14" ht="12.75">
      <c r="A10" t="s">
        <v>355</v>
      </c>
      <c r="B10" s="4">
        <v>0</v>
      </c>
      <c r="C10" s="4">
        <v>0</v>
      </c>
      <c r="D10" s="4">
        <v>0</v>
      </c>
      <c r="E10" s="4">
        <v>0</v>
      </c>
      <c r="F10" s="4">
        <v>0</v>
      </c>
      <c r="G10" s="4">
        <v>0</v>
      </c>
      <c r="H10" s="4">
        <v>0</v>
      </c>
      <c r="I10" s="4">
        <v>1</v>
      </c>
      <c r="J10" s="4">
        <v>0</v>
      </c>
      <c r="K10" s="4">
        <v>0</v>
      </c>
      <c r="L10" s="4">
        <v>0</v>
      </c>
      <c r="M10" s="4">
        <v>0</v>
      </c>
      <c r="N10" s="6">
        <f t="shared" si="0"/>
        <v>1</v>
      </c>
    </row>
    <row r="11" spans="1:14" ht="12.75">
      <c r="A11" t="s">
        <v>356</v>
      </c>
      <c r="B11" s="4">
        <v>0</v>
      </c>
      <c r="C11" s="4">
        <v>0</v>
      </c>
      <c r="D11" s="4">
        <v>0</v>
      </c>
      <c r="E11" s="4">
        <v>0</v>
      </c>
      <c r="F11" s="4">
        <v>0</v>
      </c>
      <c r="G11" s="4">
        <v>0</v>
      </c>
      <c r="H11" s="4">
        <v>0</v>
      </c>
      <c r="I11" s="4">
        <v>2</v>
      </c>
      <c r="J11" s="4">
        <v>0</v>
      </c>
      <c r="K11" s="4">
        <v>0</v>
      </c>
      <c r="L11" s="4">
        <v>0</v>
      </c>
      <c r="M11" s="4">
        <v>0</v>
      </c>
      <c r="N11" s="6">
        <f t="shared" si="0"/>
        <v>2</v>
      </c>
    </row>
    <row r="12" spans="1:14" ht="12.75">
      <c r="A12" t="s">
        <v>357</v>
      </c>
      <c r="B12" s="4">
        <v>0</v>
      </c>
      <c r="C12" s="4">
        <v>0</v>
      </c>
      <c r="D12" s="4">
        <v>0</v>
      </c>
      <c r="E12" s="4">
        <v>0</v>
      </c>
      <c r="F12" s="4">
        <v>0</v>
      </c>
      <c r="G12" s="4">
        <v>0</v>
      </c>
      <c r="H12" s="4">
        <v>1</v>
      </c>
      <c r="I12" s="4">
        <v>1</v>
      </c>
      <c r="J12" s="4">
        <v>0</v>
      </c>
      <c r="K12" s="4">
        <v>0</v>
      </c>
      <c r="L12" s="4">
        <v>0</v>
      </c>
      <c r="M12" s="4">
        <v>0</v>
      </c>
      <c r="N12" s="6">
        <f t="shared" si="0"/>
        <v>2</v>
      </c>
    </row>
    <row r="13" spans="1:14" ht="12.75">
      <c r="A13" t="s">
        <v>358</v>
      </c>
      <c r="B13" s="4">
        <v>0</v>
      </c>
      <c r="C13" s="4">
        <v>0</v>
      </c>
      <c r="D13" s="4">
        <v>0</v>
      </c>
      <c r="E13" s="4">
        <v>0</v>
      </c>
      <c r="F13" s="4">
        <v>0</v>
      </c>
      <c r="G13" s="4">
        <v>0</v>
      </c>
      <c r="H13" s="4">
        <v>3</v>
      </c>
      <c r="I13" s="4">
        <v>0</v>
      </c>
      <c r="J13" s="4">
        <v>0</v>
      </c>
      <c r="K13" s="4">
        <v>0</v>
      </c>
      <c r="L13" s="4">
        <v>0</v>
      </c>
      <c r="M13" s="4">
        <v>0</v>
      </c>
      <c r="N13" s="6">
        <f t="shared" si="0"/>
        <v>3</v>
      </c>
    </row>
    <row r="14" spans="1:14" ht="12.75">
      <c r="A14" t="s">
        <v>359</v>
      </c>
      <c r="B14" s="4">
        <v>0</v>
      </c>
      <c r="C14" s="4">
        <v>0</v>
      </c>
      <c r="D14" s="4">
        <v>0</v>
      </c>
      <c r="E14" s="4">
        <v>0</v>
      </c>
      <c r="F14" s="4">
        <v>0</v>
      </c>
      <c r="G14" s="4">
        <v>0</v>
      </c>
      <c r="H14" s="4">
        <v>1</v>
      </c>
      <c r="I14" s="4">
        <v>0</v>
      </c>
      <c r="J14" s="4">
        <v>0</v>
      </c>
      <c r="K14" s="4">
        <v>0</v>
      </c>
      <c r="L14" s="4">
        <v>0</v>
      </c>
      <c r="M14" s="4">
        <v>0</v>
      </c>
      <c r="N14" s="6">
        <f t="shared" si="0"/>
        <v>1</v>
      </c>
    </row>
    <row r="15" spans="1:14" ht="12.75">
      <c r="A15" t="s">
        <v>360</v>
      </c>
      <c r="B15" s="4">
        <v>0</v>
      </c>
      <c r="C15" s="4">
        <v>0</v>
      </c>
      <c r="D15" s="4">
        <v>0</v>
      </c>
      <c r="E15" s="4">
        <v>0</v>
      </c>
      <c r="F15" s="4">
        <v>0</v>
      </c>
      <c r="G15" s="4">
        <v>0</v>
      </c>
      <c r="H15" s="4">
        <v>1</v>
      </c>
      <c r="I15" s="4">
        <v>0</v>
      </c>
      <c r="J15" s="4">
        <v>0</v>
      </c>
      <c r="K15" s="4">
        <v>0</v>
      </c>
      <c r="L15" s="4">
        <v>0</v>
      </c>
      <c r="M15" s="4">
        <v>0</v>
      </c>
      <c r="N15" s="6">
        <f t="shared" si="0"/>
        <v>1</v>
      </c>
    </row>
    <row r="16" spans="1:14" ht="12.75">
      <c r="A16" t="s">
        <v>361</v>
      </c>
      <c r="B16" s="4">
        <v>0</v>
      </c>
      <c r="C16" s="4">
        <v>0</v>
      </c>
      <c r="D16" s="4">
        <v>0</v>
      </c>
      <c r="E16" s="4">
        <v>0</v>
      </c>
      <c r="F16" s="4">
        <v>0</v>
      </c>
      <c r="G16" s="4">
        <v>0</v>
      </c>
      <c r="H16" s="4">
        <v>0</v>
      </c>
      <c r="I16" s="4">
        <v>2</v>
      </c>
      <c r="J16" s="4">
        <v>0</v>
      </c>
      <c r="K16" s="4">
        <v>0</v>
      </c>
      <c r="L16" s="4">
        <v>0</v>
      </c>
      <c r="M16" s="4">
        <v>0</v>
      </c>
      <c r="N16" s="6">
        <f t="shared" si="0"/>
        <v>2</v>
      </c>
    </row>
    <row r="17" spans="1:14" ht="12.75">
      <c r="A17" t="s">
        <v>362</v>
      </c>
      <c r="B17" s="4">
        <v>1</v>
      </c>
      <c r="C17" s="4">
        <v>0</v>
      </c>
      <c r="D17" s="4">
        <v>8</v>
      </c>
      <c r="E17" s="4">
        <v>6</v>
      </c>
      <c r="F17" s="4">
        <v>0</v>
      </c>
      <c r="G17" s="4">
        <v>0</v>
      </c>
      <c r="H17" s="4">
        <v>1</v>
      </c>
      <c r="I17" s="4">
        <v>1</v>
      </c>
      <c r="J17" s="4">
        <v>0</v>
      </c>
      <c r="K17" s="4">
        <v>0</v>
      </c>
      <c r="L17" s="4">
        <v>0</v>
      </c>
      <c r="M17" s="4">
        <v>0</v>
      </c>
      <c r="N17" s="6">
        <f t="shared" si="0"/>
        <v>17</v>
      </c>
    </row>
    <row r="18" spans="1:14" ht="12.75">
      <c r="A18" t="s">
        <v>363</v>
      </c>
      <c r="B18" s="4">
        <v>0</v>
      </c>
      <c r="C18" s="4">
        <v>0</v>
      </c>
      <c r="D18" s="4">
        <v>2</v>
      </c>
      <c r="E18" s="4">
        <v>2</v>
      </c>
      <c r="F18" s="4">
        <v>0</v>
      </c>
      <c r="G18" s="4">
        <v>0</v>
      </c>
      <c r="H18" s="4">
        <v>3</v>
      </c>
      <c r="I18" s="4">
        <v>0</v>
      </c>
      <c r="J18" s="4">
        <v>0</v>
      </c>
      <c r="K18" s="4">
        <v>0</v>
      </c>
      <c r="L18" s="4">
        <v>0</v>
      </c>
      <c r="M18" s="4">
        <v>0</v>
      </c>
      <c r="N18" s="6">
        <f t="shared" si="0"/>
        <v>7</v>
      </c>
    </row>
    <row r="19" spans="1:14" ht="12.75">
      <c r="A19" t="s">
        <v>364</v>
      </c>
      <c r="B19" s="4">
        <v>0</v>
      </c>
      <c r="C19" s="4">
        <v>1</v>
      </c>
      <c r="D19" s="4">
        <v>26</v>
      </c>
      <c r="E19" s="4">
        <v>11</v>
      </c>
      <c r="F19" s="4">
        <v>1</v>
      </c>
      <c r="G19" s="4">
        <v>0</v>
      </c>
      <c r="H19" s="4">
        <v>5</v>
      </c>
      <c r="I19" s="4">
        <v>2</v>
      </c>
      <c r="J19" s="4">
        <v>0</v>
      </c>
      <c r="K19" s="4">
        <v>0</v>
      </c>
      <c r="L19" s="4">
        <v>0</v>
      </c>
      <c r="M19" s="4">
        <v>0</v>
      </c>
      <c r="N19" s="6">
        <f t="shared" si="0"/>
        <v>46</v>
      </c>
    </row>
    <row r="20" spans="1:14" ht="12.75">
      <c r="A20" t="s">
        <v>365</v>
      </c>
      <c r="B20" s="4">
        <v>0</v>
      </c>
      <c r="C20" s="4">
        <v>0</v>
      </c>
      <c r="D20" s="4">
        <v>0</v>
      </c>
      <c r="E20" s="4">
        <v>0</v>
      </c>
      <c r="F20" s="4">
        <v>0</v>
      </c>
      <c r="G20" s="4">
        <v>0</v>
      </c>
      <c r="H20" s="4">
        <v>2</v>
      </c>
      <c r="I20" s="4">
        <v>0</v>
      </c>
      <c r="J20" s="4">
        <v>0</v>
      </c>
      <c r="K20" s="4">
        <v>0</v>
      </c>
      <c r="L20" s="4">
        <v>0</v>
      </c>
      <c r="M20" s="4">
        <v>0</v>
      </c>
      <c r="N20" s="6">
        <f t="shared" si="0"/>
        <v>2</v>
      </c>
    </row>
    <row r="21" spans="1:14" ht="12.75">
      <c r="A21" t="s">
        <v>366</v>
      </c>
      <c r="B21" s="4">
        <v>0</v>
      </c>
      <c r="C21" s="4">
        <v>0</v>
      </c>
      <c r="D21" s="4">
        <v>0</v>
      </c>
      <c r="E21" s="4">
        <v>0</v>
      </c>
      <c r="F21" s="4">
        <v>0</v>
      </c>
      <c r="G21" s="4">
        <v>0</v>
      </c>
      <c r="H21" s="4">
        <v>5</v>
      </c>
      <c r="I21" s="4">
        <v>3</v>
      </c>
      <c r="J21" s="4">
        <v>0</v>
      </c>
      <c r="K21" s="4">
        <v>0</v>
      </c>
      <c r="L21" s="4">
        <v>0</v>
      </c>
      <c r="M21" s="4">
        <v>0</v>
      </c>
      <c r="N21" s="6">
        <f t="shared" si="0"/>
        <v>8</v>
      </c>
    </row>
    <row r="22" spans="1:14" ht="12.75">
      <c r="A22" t="s">
        <v>367</v>
      </c>
      <c r="B22" s="4">
        <v>0</v>
      </c>
      <c r="C22" s="4">
        <v>0</v>
      </c>
      <c r="D22" s="4">
        <v>0</v>
      </c>
      <c r="E22" s="4">
        <v>0</v>
      </c>
      <c r="F22" s="4">
        <v>0</v>
      </c>
      <c r="G22" s="4">
        <v>0</v>
      </c>
      <c r="H22" s="4">
        <v>2</v>
      </c>
      <c r="I22" s="4">
        <v>0</v>
      </c>
      <c r="J22" s="4">
        <v>0</v>
      </c>
      <c r="K22" s="4">
        <v>0</v>
      </c>
      <c r="L22" s="4">
        <v>0</v>
      </c>
      <c r="M22" s="4">
        <v>0</v>
      </c>
      <c r="N22" s="6">
        <f t="shared" si="0"/>
        <v>2</v>
      </c>
    </row>
    <row r="23" spans="1:14" ht="12.75">
      <c r="A23" t="s">
        <v>368</v>
      </c>
      <c r="B23" s="4">
        <v>0</v>
      </c>
      <c r="C23" s="4">
        <v>0</v>
      </c>
      <c r="D23" s="4">
        <v>3</v>
      </c>
      <c r="E23" s="4">
        <v>0</v>
      </c>
      <c r="F23" s="4">
        <v>0</v>
      </c>
      <c r="G23" s="4">
        <v>0</v>
      </c>
      <c r="H23" s="4">
        <v>13</v>
      </c>
      <c r="I23" s="4">
        <v>3</v>
      </c>
      <c r="J23" s="4">
        <v>0</v>
      </c>
      <c r="K23" s="4">
        <v>0</v>
      </c>
      <c r="L23" s="4">
        <v>0</v>
      </c>
      <c r="M23" s="4">
        <v>0</v>
      </c>
      <c r="N23" s="6">
        <f t="shared" si="0"/>
        <v>19</v>
      </c>
    </row>
    <row r="24" spans="1:14" ht="12.75">
      <c r="A24" t="s">
        <v>369</v>
      </c>
      <c r="B24" s="4">
        <v>0</v>
      </c>
      <c r="C24" s="4">
        <v>0</v>
      </c>
      <c r="D24" s="4">
        <v>4</v>
      </c>
      <c r="E24" s="4">
        <v>0</v>
      </c>
      <c r="F24" s="4">
        <v>0</v>
      </c>
      <c r="G24" s="4">
        <v>0</v>
      </c>
      <c r="H24" s="4">
        <v>45</v>
      </c>
      <c r="I24" s="4">
        <v>50</v>
      </c>
      <c r="J24" s="4">
        <v>0</v>
      </c>
      <c r="K24" s="4">
        <v>0</v>
      </c>
      <c r="L24" s="4">
        <v>0</v>
      </c>
      <c r="M24" s="4">
        <v>0</v>
      </c>
      <c r="N24" s="6">
        <f t="shared" si="0"/>
        <v>99</v>
      </c>
    </row>
    <row r="25" spans="1:14" ht="12.75">
      <c r="A25" t="s">
        <v>370</v>
      </c>
      <c r="B25" s="4">
        <v>0</v>
      </c>
      <c r="C25" s="4">
        <v>0</v>
      </c>
      <c r="D25" s="4">
        <v>14</v>
      </c>
      <c r="E25" s="4">
        <v>4</v>
      </c>
      <c r="F25" s="4">
        <v>0</v>
      </c>
      <c r="G25" s="4">
        <v>0</v>
      </c>
      <c r="H25" s="4">
        <v>3</v>
      </c>
      <c r="I25" s="4">
        <v>3</v>
      </c>
      <c r="J25" s="4">
        <v>0</v>
      </c>
      <c r="K25" s="4">
        <v>0</v>
      </c>
      <c r="L25" s="4">
        <v>0</v>
      </c>
      <c r="M25" s="4">
        <v>0</v>
      </c>
      <c r="N25" s="6">
        <f t="shared" si="0"/>
        <v>24</v>
      </c>
    </row>
    <row r="26" spans="1:14" ht="12.75">
      <c r="A26" t="s">
        <v>371</v>
      </c>
      <c r="B26" s="4">
        <v>0</v>
      </c>
      <c r="C26" s="4">
        <v>0</v>
      </c>
      <c r="D26" s="4">
        <v>3</v>
      </c>
      <c r="E26" s="4">
        <v>0</v>
      </c>
      <c r="F26" s="4">
        <v>0</v>
      </c>
      <c r="G26" s="4">
        <v>0</v>
      </c>
      <c r="H26" s="4">
        <v>2</v>
      </c>
      <c r="I26" s="4">
        <v>1</v>
      </c>
      <c r="J26" s="4">
        <v>0</v>
      </c>
      <c r="K26" s="4">
        <v>0</v>
      </c>
      <c r="L26" s="4">
        <v>0</v>
      </c>
      <c r="M26" s="4">
        <v>0</v>
      </c>
      <c r="N26" s="6">
        <f t="shared" si="0"/>
        <v>6</v>
      </c>
    </row>
    <row r="27" spans="1:14" ht="12.75">
      <c r="A27" t="s">
        <v>372</v>
      </c>
      <c r="B27" s="4">
        <v>1</v>
      </c>
      <c r="C27" s="4">
        <v>1</v>
      </c>
      <c r="D27" s="4">
        <v>1</v>
      </c>
      <c r="E27" s="4">
        <v>1</v>
      </c>
      <c r="F27" s="4">
        <v>0</v>
      </c>
      <c r="G27" s="4">
        <v>0</v>
      </c>
      <c r="H27" s="4">
        <v>0</v>
      </c>
      <c r="I27" s="4">
        <v>0</v>
      </c>
      <c r="J27" s="4">
        <v>0</v>
      </c>
      <c r="K27" s="4">
        <v>0</v>
      </c>
      <c r="L27" s="4">
        <v>0</v>
      </c>
      <c r="M27" s="4">
        <v>0</v>
      </c>
      <c r="N27" s="6">
        <f t="shared" si="0"/>
        <v>4</v>
      </c>
    </row>
    <row r="28" spans="1:14" ht="12.75">
      <c r="A28" t="s">
        <v>373</v>
      </c>
      <c r="B28" s="4">
        <v>3</v>
      </c>
      <c r="C28" s="4">
        <v>1</v>
      </c>
      <c r="D28" s="4">
        <v>3</v>
      </c>
      <c r="E28" s="4">
        <v>0</v>
      </c>
      <c r="F28" s="4">
        <v>0</v>
      </c>
      <c r="G28" s="4">
        <v>0</v>
      </c>
      <c r="H28" s="4">
        <v>0</v>
      </c>
      <c r="I28" s="4">
        <v>0</v>
      </c>
      <c r="J28" s="4">
        <v>0</v>
      </c>
      <c r="K28" s="4">
        <v>0</v>
      </c>
      <c r="L28" s="4">
        <v>0</v>
      </c>
      <c r="M28" s="4">
        <v>0</v>
      </c>
      <c r="N28" s="6">
        <f t="shared" si="0"/>
        <v>7</v>
      </c>
    </row>
    <row r="29" spans="1:14" ht="12.75">
      <c r="A29" t="s">
        <v>374</v>
      </c>
      <c r="B29" s="4">
        <v>0</v>
      </c>
      <c r="C29" s="4">
        <v>0</v>
      </c>
      <c r="D29" s="4">
        <v>0</v>
      </c>
      <c r="E29" s="4">
        <v>1</v>
      </c>
      <c r="F29" s="4">
        <v>0</v>
      </c>
      <c r="G29" s="4">
        <v>0</v>
      </c>
      <c r="H29" s="4">
        <v>0</v>
      </c>
      <c r="I29" s="4">
        <v>4</v>
      </c>
      <c r="J29" s="4">
        <v>0</v>
      </c>
      <c r="K29" s="4">
        <v>0</v>
      </c>
      <c r="L29" s="4">
        <v>0</v>
      </c>
      <c r="M29" s="4">
        <v>0</v>
      </c>
      <c r="N29" s="6">
        <f t="shared" si="0"/>
        <v>5</v>
      </c>
    </row>
    <row r="30" spans="1:14" ht="12.75">
      <c r="A30" t="s">
        <v>375</v>
      </c>
      <c r="B30" s="4">
        <v>0</v>
      </c>
      <c r="C30" s="4">
        <v>0</v>
      </c>
      <c r="D30" s="4">
        <v>1</v>
      </c>
      <c r="E30" s="4">
        <v>2</v>
      </c>
      <c r="F30" s="4">
        <v>0</v>
      </c>
      <c r="G30" s="4">
        <v>0</v>
      </c>
      <c r="H30" s="4">
        <v>2</v>
      </c>
      <c r="I30" s="4">
        <v>2</v>
      </c>
      <c r="J30" s="4">
        <v>0</v>
      </c>
      <c r="K30" s="4">
        <v>0</v>
      </c>
      <c r="L30" s="4">
        <v>0</v>
      </c>
      <c r="M30" s="4">
        <v>0</v>
      </c>
      <c r="N30" s="6">
        <f t="shared" si="0"/>
        <v>7</v>
      </c>
    </row>
    <row r="31" spans="1:14" ht="12.75">
      <c r="A31" t="s">
        <v>376</v>
      </c>
      <c r="B31" s="4">
        <v>0</v>
      </c>
      <c r="C31" s="4">
        <v>3</v>
      </c>
      <c r="D31" s="4">
        <v>0</v>
      </c>
      <c r="E31" s="4">
        <v>16</v>
      </c>
      <c r="F31" s="4">
        <v>0</v>
      </c>
      <c r="G31" s="4">
        <v>0</v>
      </c>
      <c r="H31" s="4">
        <v>1</v>
      </c>
      <c r="I31" s="4">
        <v>6</v>
      </c>
      <c r="J31" s="4">
        <v>0</v>
      </c>
      <c r="K31" s="4">
        <v>0</v>
      </c>
      <c r="L31" s="4">
        <v>0</v>
      </c>
      <c r="M31" s="4">
        <v>0</v>
      </c>
      <c r="N31" s="6">
        <f t="shared" si="0"/>
        <v>26</v>
      </c>
    </row>
    <row r="32" spans="1:14" ht="12.75">
      <c r="A32" t="s">
        <v>377</v>
      </c>
      <c r="B32" s="4">
        <v>1</v>
      </c>
      <c r="C32" s="4">
        <v>0</v>
      </c>
      <c r="D32" s="4">
        <v>1</v>
      </c>
      <c r="E32" s="4">
        <v>0</v>
      </c>
      <c r="F32" s="4">
        <v>0</v>
      </c>
      <c r="G32" s="4">
        <v>0</v>
      </c>
      <c r="H32" s="4">
        <v>0</v>
      </c>
      <c r="I32" s="4">
        <v>0</v>
      </c>
      <c r="J32" s="4">
        <v>0</v>
      </c>
      <c r="K32" s="4">
        <v>0</v>
      </c>
      <c r="L32" s="4">
        <v>0</v>
      </c>
      <c r="M32" s="4">
        <v>0</v>
      </c>
      <c r="N32" s="6">
        <f t="shared" si="0"/>
        <v>2</v>
      </c>
    </row>
    <row r="33" spans="1:14" ht="12.75">
      <c r="A33" t="s">
        <v>378</v>
      </c>
      <c r="B33" s="4">
        <v>0</v>
      </c>
      <c r="C33" s="4">
        <v>2</v>
      </c>
      <c r="D33" s="4">
        <v>3</v>
      </c>
      <c r="E33" s="4">
        <v>6</v>
      </c>
      <c r="F33" s="4">
        <v>0</v>
      </c>
      <c r="G33" s="4">
        <v>0</v>
      </c>
      <c r="H33" s="4">
        <v>0</v>
      </c>
      <c r="I33" s="4">
        <v>0</v>
      </c>
      <c r="J33" s="4">
        <v>0</v>
      </c>
      <c r="K33" s="4">
        <v>0</v>
      </c>
      <c r="L33" s="4">
        <v>0</v>
      </c>
      <c r="M33" s="4">
        <v>0</v>
      </c>
      <c r="N33" s="6">
        <f t="shared" si="0"/>
        <v>11</v>
      </c>
    </row>
    <row r="34" spans="1:14" ht="12.75">
      <c r="A34" s="2" t="s">
        <v>349</v>
      </c>
      <c r="B34" s="6">
        <f aca="true" t="shared" si="1" ref="B34:N34">SUM(B7:B33)</f>
        <v>6</v>
      </c>
      <c r="C34" s="6">
        <f t="shared" si="1"/>
        <v>8</v>
      </c>
      <c r="D34" s="6">
        <f t="shared" si="1"/>
        <v>69</v>
      </c>
      <c r="E34" s="6">
        <f t="shared" si="1"/>
        <v>49</v>
      </c>
      <c r="F34" s="6">
        <f t="shared" si="1"/>
        <v>1</v>
      </c>
      <c r="G34" s="6">
        <f t="shared" si="1"/>
        <v>0</v>
      </c>
      <c r="H34" s="6">
        <f t="shared" si="1"/>
        <v>91</v>
      </c>
      <c r="I34" s="6">
        <f t="shared" si="1"/>
        <v>83</v>
      </c>
      <c r="J34" s="6">
        <f t="shared" si="1"/>
        <v>0</v>
      </c>
      <c r="K34" s="6">
        <f t="shared" si="1"/>
        <v>0</v>
      </c>
      <c r="L34" s="6">
        <f t="shared" si="1"/>
        <v>0</v>
      </c>
      <c r="M34" s="6">
        <f t="shared" si="1"/>
        <v>0</v>
      </c>
      <c r="N34" s="6">
        <f t="shared" si="1"/>
        <v>307</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T32"/>
  <sheetViews>
    <sheetView zoomScalePageLayoutView="0" workbookViewId="0" topLeftCell="A1">
      <selection activeCell="A1" sqref="A1"/>
    </sheetView>
  </sheetViews>
  <sheetFormatPr defaultColWidth="9.140625" defaultRowHeight="12.75"/>
  <sheetData>
    <row r="1" ht="18">
      <c r="A1" s="1" t="s">
        <v>513</v>
      </c>
    </row>
    <row r="5" spans="2:20" ht="12.75">
      <c r="B5" s="2" t="s">
        <v>150</v>
      </c>
      <c r="D5" s="2" t="s">
        <v>514</v>
      </c>
      <c r="F5" s="2" t="s">
        <v>515</v>
      </c>
      <c r="H5" s="2" t="s">
        <v>516</v>
      </c>
      <c r="J5" s="2" t="s">
        <v>517</v>
      </c>
      <c r="L5" s="2" t="s">
        <v>518</v>
      </c>
      <c r="N5" s="2" t="s">
        <v>519</v>
      </c>
      <c r="P5" s="2" t="s">
        <v>520</v>
      </c>
      <c r="R5" s="2" t="s">
        <v>521</v>
      </c>
      <c r="T5" s="2" t="s">
        <v>349</v>
      </c>
    </row>
    <row r="6" spans="1:19" ht="12.75">
      <c r="A6" s="2" t="s">
        <v>344</v>
      </c>
      <c r="B6" t="s">
        <v>350</v>
      </c>
      <c r="C6" t="s">
        <v>351</v>
      </c>
      <c r="D6" t="s">
        <v>350</v>
      </c>
      <c r="E6" t="s">
        <v>351</v>
      </c>
      <c r="F6" t="s">
        <v>350</v>
      </c>
      <c r="G6" t="s">
        <v>351</v>
      </c>
      <c r="H6" t="s">
        <v>350</v>
      </c>
      <c r="I6" t="s">
        <v>351</v>
      </c>
      <c r="J6" t="s">
        <v>350</v>
      </c>
      <c r="K6" t="s">
        <v>351</v>
      </c>
      <c r="L6" t="s">
        <v>350</v>
      </c>
      <c r="M6" t="s">
        <v>351</v>
      </c>
      <c r="N6" t="s">
        <v>350</v>
      </c>
      <c r="O6" t="s">
        <v>351</v>
      </c>
      <c r="P6" t="s">
        <v>350</v>
      </c>
      <c r="Q6" t="s">
        <v>351</v>
      </c>
      <c r="R6" t="s">
        <v>350</v>
      </c>
      <c r="S6" t="s">
        <v>351</v>
      </c>
    </row>
    <row r="7" spans="1:20" ht="12.75">
      <c r="A7" t="s">
        <v>355</v>
      </c>
      <c r="B7" s="4">
        <v>0</v>
      </c>
      <c r="C7" s="4">
        <v>31</v>
      </c>
      <c r="D7" s="4">
        <v>0</v>
      </c>
      <c r="E7" s="4">
        <v>0</v>
      </c>
      <c r="F7" s="4">
        <v>0</v>
      </c>
      <c r="G7" s="4">
        <v>0</v>
      </c>
      <c r="H7" s="4">
        <v>0</v>
      </c>
      <c r="I7" s="4">
        <v>0</v>
      </c>
      <c r="J7" s="4">
        <v>0</v>
      </c>
      <c r="K7" s="4">
        <v>0</v>
      </c>
      <c r="L7" s="4">
        <v>0</v>
      </c>
      <c r="M7" s="4">
        <v>2</v>
      </c>
      <c r="N7" s="4">
        <v>0</v>
      </c>
      <c r="O7" s="4">
        <v>0</v>
      </c>
      <c r="P7" s="4">
        <v>0</v>
      </c>
      <c r="Q7" s="4">
        <v>0</v>
      </c>
      <c r="R7" s="4">
        <v>0</v>
      </c>
      <c r="S7" s="4">
        <v>0</v>
      </c>
      <c r="T7" s="6">
        <f aca="true" t="shared" si="0" ref="T7:T31">SUM(B7:S7)</f>
        <v>33</v>
      </c>
    </row>
    <row r="8" spans="1:20" ht="12.75">
      <c r="A8" t="s">
        <v>356</v>
      </c>
      <c r="B8" s="4">
        <v>0</v>
      </c>
      <c r="C8" s="4">
        <v>99</v>
      </c>
      <c r="D8" s="4">
        <v>0</v>
      </c>
      <c r="E8" s="4">
        <v>0</v>
      </c>
      <c r="F8" s="4">
        <v>0</v>
      </c>
      <c r="G8" s="4">
        <v>0</v>
      </c>
      <c r="H8" s="4">
        <v>0</v>
      </c>
      <c r="I8" s="4">
        <v>0</v>
      </c>
      <c r="J8" s="4">
        <v>0</v>
      </c>
      <c r="K8" s="4">
        <v>0</v>
      </c>
      <c r="L8" s="4">
        <v>0</v>
      </c>
      <c r="M8" s="4">
        <v>1</v>
      </c>
      <c r="N8" s="4">
        <v>0</v>
      </c>
      <c r="O8" s="4">
        <v>0</v>
      </c>
      <c r="P8" s="4">
        <v>0</v>
      </c>
      <c r="Q8" s="4">
        <v>0</v>
      </c>
      <c r="R8" s="4">
        <v>0</v>
      </c>
      <c r="S8" s="4">
        <v>2</v>
      </c>
      <c r="T8" s="6">
        <f t="shared" si="0"/>
        <v>102</v>
      </c>
    </row>
    <row r="9" spans="1:20" ht="12.75">
      <c r="A9" t="s">
        <v>357</v>
      </c>
      <c r="B9" s="4">
        <v>58</v>
      </c>
      <c r="C9" s="4">
        <v>26</v>
      </c>
      <c r="D9" s="4">
        <v>0</v>
      </c>
      <c r="E9" s="4">
        <v>2</v>
      </c>
      <c r="F9" s="4">
        <v>0</v>
      </c>
      <c r="G9" s="4">
        <v>0</v>
      </c>
      <c r="H9" s="4">
        <v>0</v>
      </c>
      <c r="I9" s="4">
        <v>0</v>
      </c>
      <c r="J9" s="4">
        <v>0</v>
      </c>
      <c r="K9" s="4">
        <v>0</v>
      </c>
      <c r="L9" s="4">
        <v>1</v>
      </c>
      <c r="M9" s="4">
        <v>0</v>
      </c>
      <c r="N9" s="4">
        <v>0</v>
      </c>
      <c r="O9" s="4">
        <v>0</v>
      </c>
      <c r="P9" s="4">
        <v>0</v>
      </c>
      <c r="Q9" s="4">
        <v>0</v>
      </c>
      <c r="R9" s="4">
        <v>3</v>
      </c>
      <c r="S9" s="4">
        <v>0</v>
      </c>
      <c r="T9" s="6">
        <f t="shared" si="0"/>
        <v>90</v>
      </c>
    </row>
    <row r="10" spans="1:20" ht="12.75">
      <c r="A10" t="s">
        <v>358</v>
      </c>
      <c r="B10" s="4">
        <v>98</v>
      </c>
      <c r="C10" s="4">
        <v>0</v>
      </c>
      <c r="D10" s="4">
        <v>0</v>
      </c>
      <c r="E10" s="4">
        <v>0</v>
      </c>
      <c r="F10" s="4">
        <v>33</v>
      </c>
      <c r="G10" s="4">
        <v>0</v>
      </c>
      <c r="H10" s="4">
        <v>12</v>
      </c>
      <c r="I10" s="4">
        <v>0</v>
      </c>
      <c r="J10" s="4">
        <v>0</v>
      </c>
      <c r="K10" s="4">
        <v>0</v>
      </c>
      <c r="L10" s="4">
        <v>4</v>
      </c>
      <c r="M10" s="4">
        <v>0</v>
      </c>
      <c r="N10" s="4">
        <v>0</v>
      </c>
      <c r="O10" s="4">
        <v>0</v>
      </c>
      <c r="P10" s="4">
        <v>0</v>
      </c>
      <c r="Q10" s="4">
        <v>0</v>
      </c>
      <c r="R10" s="4">
        <v>2</v>
      </c>
      <c r="S10" s="4">
        <v>0</v>
      </c>
      <c r="T10" s="6">
        <f t="shared" si="0"/>
        <v>149</v>
      </c>
    </row>
    <row r="11" spans="1:20" ht="12.75">
      <c r="A11" t="s">
        <v>359</v>
      </c>
      <c r="B11" s="4">
        <v>81</v>
      </c>
      <c r="C11" s="4">
        <v>0</v>
      </c>
      <c r="D11" s="4">
        <v>12</v>
      </c>
      <c r="E11" s="4">
        <v>0</v>
      </c>
      <c r="F11" s="4">
        <v>0</v>
      </c>
      <c r="G11" s="4">
        <v>0</v>
      </c>
      <c r="H11" s="4">
        <v>36</v>
      </c>
      <c r="I11" s="4">
        <v>0</v>
      </c>
      <c r="J11" s="4">
        <v>0</v>
      </c>
      <c r="K11" s="4">
        <v>0</v>
      </c>
      <c r="L11" s="4">
        <v>1</v>
      </c>
      <c r="M11" s="4">
        <v>0</v>
      </c>
      <c r="N11" s="4">
        <v>0</v>
      </c>
      <c r="O11" s="4">
        <v>0</v>
      </c>
      <c r="P11" s="4">
        <v>0</v>
      </c>
      <c r="Q11" s="4">
        <v>0</v>
      </c>
      <c r="R11" s="4">
        <v>10</v>
      </c>
      <c r="S11" s="4">
        <v>0</v>
      </c>
      <c r="T11" s="6">
        <f t="shared" si="0"/>
        <v>140</v>
      </c>
    </row>
    <row r="12" spans="1:20" ht="12.75">
      <c r="A12" t="s">
        <v>360</v>
      </c>
      <c r="B12" s="4">
        <v>21</v>
      </c>
      <c r="C12" s="4">
        <v>0</v>
      </c>
      <c r="D12" s="4">
        <v>2</v>
      </c>
      <c r="E12" s="4">
        <v>0</v>
      </c>
      <c r="F12" s="4">
        <v>0</v>
      </c>
      <c r="G12" s="4">
        <v>0</v>
      </c>
      <c r="H12" s="4">
        <v>0</v>
      </c>
      <c r="I12" s="4">
        <v>0</v>
      </c>
      <c r="J12" s="4">
        <v>0</v>
      </c>
      <c r="K12" s="4">
        <v>0</v>
      </c>
      <c r="L12" s="4">
        <v>0</v>
      </c>
      <c r="M12" s="4">
        <v>0</v>
      </c>
      <c r="N12" s="4">
        <v>0</v>
      </c>
      <c r="O12" s="4">
        <v>0</v>
      </c>
      <c r="P12" s="4">
        <v>0</v>
      </c>
      <c r="Q12" s="4">
        <v>0</v>
      </c>
      <c r="R12" s="4">
        <v>0</v>
      </c>
      <c r="S12" s="4">
        <v>0</v>
      </c>
      <c r="T12" s="6">
        <f t="shared" si="0"/>
        <v>23</v>
      </c>
    </row>
    <row r="13" spans="1:20" ht="12.75">
      <c r="A13" t="s">
        <v>361</v>
      </c>
      <c r="B13" s="4">
        <v>0</v>
      </c>
      <c r="C13" s="4">
        <v>75</v>
      </c>
      <c r="D13" s="4">
        <v>0</v>
      </c>
      <c r="E13" s="4">
        <v>21</v>
      </c>
      <c r="F13" s="4">
        <v>0</v>
      </c>
      <c r="G13" s="4">
        <v>0</v>
      </c>
      <c r="H13" s="4">
        <v>0</v>
      </c>
      <c r="I13" s="4">
        <v>0</v>
      </c>
      <c r="J13" s="4">
        <v>0</v>
      </c>
      <c r="K13" s="4">
        <v>0</v>
      </c>
      <c r="L13" s="4">
        <v>0</v>
      </c>
      <c r="M13" s="4">
        <v>9</v>
      </c>
      <c r="N13" s="4">
        <v>0</v>
      </c>
      <c r="O13" s="4">
        <v>1</v>
      </c>
      <c r="P13" s="4">
        <v>0</v>
      </c>
      <c r="Q13" s="4">
        <v>0</v>
      </c>
      <c r="R13" s="4">
        <v>0</v>
      </c>
      <c r="S13" s="4">
        <v>7</v>
      </c>
      <c r="T13" s="6">
        <f t="shared" si="0"/>
        <v>113</v>
      </c>
    </row>
    <row r="14" spans="1:20" ht="12.75">
      <c r="A14" t="s">
        <v>362</v>
      </c>
      <c r="B14" s="4">
        <v>331</v>
      </c>
      <c r="C14" s="4">
        <v>193</v>
      </c>
      <c r="D14" s="4">
        <v>59</v>
      </c>
      <c r="E14" s="4">
        <v>26</v>
      </c>
      <c r="F14" s="4">
        <v>0</v>
      </c>
      <c r="G14" s="4">
        <v>0</v>
      </c>
      <c r="H14" s="4">
        <v>13</v>
      </c>
      <c r="I14" s="4">
        <v>0</v>
      </c>
      <c r="J14" s="4">
        <v>0</v>
      </c>
      <c r="K14" s="4">
        <v>30</v>
      </c>
      <c r="L14" s="4">
        <v>40</v>
      </c>
      <c r="M14" s="4">
        <v>28</v>
      </c>
      <c r="N14" s="4">
        <v>0</v>
      </c>
      <c r="O14" s="4">
        <v>0</v>
      </c>
      <c r="P14" s="4">
        <v>0</v>
      </c>
      <c r="Q14" s="4">
        <v>0</v>
      </c>
      <c r="R14" s="4">
        <v>8</v>
      </c>
      <c r="S14" s="4">
        <v>6</v>
      </c>
      <c r="T14" s="6">
        <f t="shared" si="0"/>
        <v>734</v>
      </c>
    </row>
    <row r="15" spans="1:20" ht="12.75">
      <c r="A15" t="s">
        <v>363</v>
      </c>
      <c r="B15" s="4">
        <v>132</v>
      </c>
      <c r="C15" s="4">
        <v>62</v>
      </c>
      <c r="D15" s="4">
        <v>120</v>
      </c>
      <c r="E15" s="4">
        <v>58</v>
      </c>
      <c r="F15" s="4">
        <v>0</v>
      </c>
      <c r="G15" s="4">
        <v>0</v>
      </c>
      <c r="H15" s="4">
        <v>2</v>
      </c>
      <c r="I15" s="4">
        <v>0</v>
      </c>
      <c r="J15" s="4">
        <v>0</v>
      </c>
      <c r="K15" s="4">
        <v>0</v>
      </c>
      <c r="L15" s="4">
        <v>5</v>
      </c>
      <c r="M15" s="4">
        <v>7</v>
      </c>
      <c r="N15" s="4">
        <v>0</v>
      </c>
      <c r="O15" s="4">
        <v>0</v>
      </c>
      <c r="P15" s="4">
        <v>0</v>
      </c>
      <c r="Q15" s="4">
        <v>0</v>
      </c>
      <c r="R15" s="4">
        <v>4</v>
      </c>
      <c r="S15" s="4">
        <v>0</v>
      </c>
      <c r="T15" s="6">
        <f t="shared" si="0"/>
        <v>390</v>
      </c>
    </row>
    <row r="16" spans="1:20" ht="12.75">
      <c r="A16" t="s">
        <v>364</v>
      </c>
      <c r="B16" s="4">
        <v>1073</v>
      </c>
      <c r="C16" s="4">
        <v>447</v>
      </c>
      <c r="D16" s="4">
        <v>283</v>
      </c>
      <c r="E16" s="4">
        <v>38</v>
      </c>
      <c r="F16" s="4">
        <v>0</v>
      </c>
      <c r="G16" s="4">
        <v>0</v>
      </c>
      <c r="H16" s="4">
        <v>91</v>
      </c>
      <c r="I16" s="4">
        <v>69</v>
      </c>
      <c r="J16" s="4">
        <v>0</v>
      </c>
      <c r="K16" s="4">
        <v>0</v>
      </c>
      <c r="L16" s="4">
        <v>118</v>
      </c>
      <c r="M16" s="4">
        <v>56</v>
      </c>
      <c r="N16" s="4">
        <v>2</v>
      </c>
      <c r="O16" s="4">
        <v>0</v>
      </c>
      <c r="P16" s="4">
        <v>46</v>
      </c>
      <c r="Q16" s="4">
        <v>0</v>
      </c>
      <c r="R16" s="4">
        <v>29</v>
      </c>
      <c r="S16" s="4">
        <v>3</v>
      </c>
      <c r="T16" s="6">
        <f t="shared" si="0"/>
        <v>2255</v>
      </c>
    </row>
    <row r="17" spans="1:20" ht="12.75">
      <c r="A17" t="s">
        <v>365</v>
      </c>
      <c r="B17" s="4">
        <v>66</v>
      </c>
      <c r="C17" s="4">
        <v>0</v>
      </c>
      <c r="D17" s="4">
        <v>7</v>
      </c>
      <c r="E17" s="4">
        <v>0</v>
      </c>
      <c r="F17" s="4">
        <v>0</v>
      </c>
      <c r="G17" s="4">
        <v>0</v>
      </c>
      <c r="H17" s="4">
        <v>0</v>
      </c>
      <c r="I17" s="4">
        <v>0</v>
      </c>
      <c r="J17" s="4">
        <v>0</v>
      </c>
      <c r="K17" s="4">
        <v>0</v>
      </c>
      <c r="L17" s="4">
        <v>2</v>
      </c>
      <c r="M17" s="4">
        <v>0</v>
      </c>
      <c r="N17" s="4">
        <v>0</v>
      </c>
      <c r="O17" s="4">
        <v>0</v>
      </c>
      <c r="P17" s="4">
        <v>0</v>
      </c>
      <c r="Q17" s="4">
        <v>0</v>
      </c>
      <c r="R17" s="4">
        <v>0</v>
      </c>
      <c r="S17" s="4">
        <v>0</v>
      </c>
      <c r="T17" s="6">
        <f t="shared" si="0"/>
        <v>75</v>
      </c>
    </row>
    <row r="18" spans="1:20" ht="12.75">
      <c r="A18" t="s">
        <v>366</v>
      </c>
      <c r="B18" s="4">
        <v>67</v>
      </c>
      <c r="C18" s="4">
        <v>54</v>
      </c>
      <c r="D18" s="4">
        <v>5</v>
      </c>
      <c r="E18" s="4">
        <v>10</v>
      </c>
      <c r="F18" s="4">
        <v>7</v>
      </c>
      <c r="G18" s="4">
        <v>0</v>
      </c>
      <c r="H18" s="4">
        <v>6</v>
      </c>
      <c r="I18" s="4">
        <v>0</v>
      </c>
      <c r="J18" s="4">
        <v>0</v>
      </c>
      <c r="K18" s="4">
        <v>0</v>
      </c>
      <c r="L18" s="4">
        <v>15</v>
      </c>
      <c r="M18" s="4">
        <v>1</v>
      </c>
      <c r="N18" s="4">
        <v>0</v>
      </c>
      <c r="O18" s="4">
        <v>0</v>
      </c>
      <c r="P18" s="4">
        <v>0</v>
      </c>
      <c r="Q18" s="4">
        <v>0</v>
      </c>
      <c r="R18" s="4">
        <v>2</v>
      </c>
      <c r="S18" s="4">
        <v>0</v>
      </c>
      <c r="T18" s="6">
        <f t="shared" si="0"/>
        <v>167</v>
      </c>
    </row>
    <row r="19" spans="1:20" ht="12.75">
      <c r="A19" t="s">
        <v>367</v>
      </c>
      <c r="B19" s="4">
        <v>106</v>
      </c>
      <c r="C19" s="4">
        <v>0</v>
      </c>
      <c r="D19" s="4">
        <v>17</v>
      </c>
      <c r="E19" s="4">
        <v>0</v>
      </c>
      <c r="F19" s="4">
        <v>0</v>
      </c>
      <c r="G19" s="4">
        <v>0</v>
      </c>
      <c r="H19" s="4">
        <v>0</v>
      </c>
      <c r="I19" s="4">
        <v>0</v>
      </c>
      <c r="J19" s="4">
        <v>0</v>
      </c>
      <c r="K19" s="4">
        <v>0</v>
      </c>
      <c r="L19" s="4">
        <v>2</v>
      </c>
      <c r="M19" s="4">
        <v>0</v>
      </c>
      <c r="N19" s="4">
        <v>0</v>
      </c>
      <c r="O19" s="4">
        <v>0</v>
      </c>
      <c r="P19" s="4">
        <v>23</v>
      </c>
      <c r="Q19" s="4">
        <v>0</v>
      </c>
      <c r="R19" s="4">
        <v>6</v>
      </c>
      <c r="S19" s="4">
        <v>0</v>
      </c>
      <c r="T19" s="6">
        <f t="shared" si="0"/>
        <v>154</v>
      </c>
    </row>
    <row r="20" spans="1:20" ht="12.75">
      <c r="A20" t="s">
        <v>368</v>
      </c>
      <c r="B20" s="4">
        <v>532</v>
      </c>
      <c r="C20" s="4">
        <v>90</v>
      </c>
      <c r="D20" s="4">
        <v>30</v>
      </c>
      <c r="E20" s="4">
        <v>9</v>
      </c>
      <c r="F20" s="4">
        <v>0</v>
      </c>
      <c r="G20" s="4">
        <v>0</v>
      </c>
      <c r="H20" s="4">
        <v>0</v>
      </c>
      <c r="I20" s="4">
        <v>0</v>
      </c>
      <c r="J20" s="4">
        <v>0</v>
      </c>
      <c r="K20" s="4">
        <v>0</v>
      </c>
      <c r="L20" s="4">
        <v>22</v>
      </c>
      <c r="M20" s="4">
        <v>14</v>
      </c>
      <c r="N20" s="4">
        <v>0</v>
      </c>
      <c r="O20" s="4">
        <v>0</v>
      </c>
      <c r="P20" s="4">
        <v>0</v>
      </c>
      <c r="Q20" s="4">
        <v>0</v>
      </c>
      <c r="R20" s="4">
        <v>8</v>
      </c>
      <c r="S20" s="4">
        <v>5</v>
      </c>
      <c r="T20" s="6">
        <f t="shared" si="0"/>
        <v>710</v>
      </c>
    </row>
    <row r="21" spans="1:20" ht="12.75">
      <c r="A21" t="s">
        <v>369</v>
      </c>
      <c r="B21" s="4">
        <v>1552</v>
      </c>
      <c r="C21" s="4">
        <v>1388</v>
      </c>
      <c r="D21" s="4">
        <v>243</v>
      </c>
      <c r="E21" s="4">
        <v>182</v>
      </c>
      <c r="F21" s="4">
        <v>11</v>
      </c>
      <c r="G21" s="4">
        <v>0</v>
      </c>
      <c r="H21" s="4">
        <v>68</v>
      </c>
      <c r="I21" s="4">
        <v>49</v>
      </c>
      <c r="J21" s="4">
        <v>80</v>
      </c>
      <c r="K21" s="4">
        <v>300</v>
      </c>
      <c r="L21" s="4">
        <v>196</v>
      </c>
      <c r="M21" s="4">
        <v>126</v>
      </c>
      <c r="N21" s="4">
        <v>0</v>
      </c>
      <c r="O21" s="4">
        <v>2</v>
      </c>
      <c r="P21" s="4">
        <v>7</v>
      </c>
      <c r="Q21" s="4">
        <v>782</v>
      </c>
      <c r="R21" s="4">
        <v>38</v>
      </c>
      <c r="S21" s="4">
        <v>62</v>
      </c>
      <c r="T21" s="6">
        <f t="shared" si="0"/>
        <v>5086</v>
      </c>
    </row>
    <row r="22" spans="1:20" ht="12.75">
      <c r="A22" t="s">
        <v>370</v>
      </c>
      <c r="B22" s="4">
        <v>519</v>
      </c>
      <c r="C22" s="4">
        <v>192</v>
      </c>
      <c r="D22" s="4">
        <v>116</v>
      </c>
      <c r="E22" s="4">
        <v>79</v>
      </c>
      <c r="F22" s="4">
        <v>0</v>
      </c>
      <c r="G22" s="4">
        <v>0</v>
      </c>
      <c r="H22" s="4">
        <v>6</v>
      </c>
      <c r="I22" s="4">
        <v>0</v>
      </c>
      <c r="J22" s="4">
        <v>9</v>
      </c>
      <c r="K22" s="4">
        <v>7</v>
      </c>
      <c r="L22" s="4">
        <v>120</v>
      </c>
      <c r="M22" s="4">
        <v>59</v>
      </c>
      <c r="N22" s="4">
        <v>0</v>
      </c>
      <c r="O22" s="4">
        <v>0</v>
      </c>
      <c r="P22" s="4">
        <v>2</v>
      </c>
      <c r="Q22" s="4">
        <v>0</v>
      </c>
      <c r="R22" s="4">
        <v>18</v>
      </c>
      <c r="S22" s="4">
        <v>8</v>
      </c>
      <c r="T22" s="6">
        <f t="shared" si="0"/>
        <v>1135</v>
      </c>
    </row>
    <row r="23" spans="1:20" ht="12.75">
      <c r="A23" t="s">
        <v>371</v>
      </c>
      <c r="B23" s="4">
        <v>116</v>
      </c>
      <c r="C23" s="4">
        <v>16</v>
      </c>
      <c r="D23" s="4">
        <v>23</v>
      </c>
      <c r="E23" s="4">
        <v>0</v>
      </c>
      <c r="F23" s="4">
        <v>0</v>
      </c>
      <c r="G23" s="4">
        <v>0</v>
      </c>
      <c r="H23" s="4">
        <v>29</v>
      </c>
      <c r="I23" s="4">
        <v>0</v>
      </c>
      <c r="J23" s="4">
        <v>0</v>
      </c>
      <c r="K23" s="4">
        <v>0</v>
      </c>
      <c r="L23" s="4">
        <v>12</v>
      </c>
      <c r="M23" s="4">
        <v>0</v>
      </c>
      <c r="N23" s="4">
        <v>0</v>
      </c>
      <c r="O23" s="4">
        <v>0</v>
      </c>
      <c r="P23" s="4">
        <v>0</v>
      </c>
      <c r="Q23" s="4">
        <v>0</v>
      </c>
      <c r="R23" s="4">
        <v>0</v>
      </c>
      <c r="S23" s="4">
        <v>0</v>
      </c>
      <c r="T23" s="6">
        <f t="shared" si="0"/>
        <v>196</v>
      </c>
    </row>
    <row r="24" spans="1:20" ht="12.75">
      <c r="A24" t="s">
        <v>372</v>
      </c>
      <c r="B24" s="4">
        <v>66</v>
      </c>
      <c r="C24" s="4">
        <v>48</v>
      </c>
      <c r="D24" s="4">
        <v>81</v>
      </c>
      <c r="E24" s="4">
        <v>1</v>
      </c>
      <c r="F24" s="4">
        <v>0</v>
      </c>
      <c r="G24" s="4">
        <v>0</v>
      </c>
      <c r="H24" s="4">
        <v>13</v>
      </c>
      <c r="I24" s="4">
        <v>0</v>
      </c>
      <c r="J24" s="4">
        <v>0</v>
      </c>
      <c r="K24" s="4">
        <v>0</v>
      </c>
      <c r="L24" s="4">
        <v>9</v>
      </c>
      <c r="M24" s="4">
        <v>4</v>
      </c>
      <c r="N24" s="4">
        <v>0</v>
      </c>
      <c r="O24" s="4">
        <v>0</v>
      </c>
      <c r="P24" s="4">
        <v>0</v>
      </c>
      <c r="Q24" s="4">
        <v>0</v>
      </c>
      <c r="R24" s="4">
        <v>0</v>
      </c>
      <c r="S24" s="4">
        <v>0</v>
      </c>
      <c r="T24" s="6">
        <f t="shared" si="0"/>
        <v>222</v>
      </c>
    </row>
    <row r="25" spans="1:20" ht="12.75">
      <c r="A25" t="s">
        <v>373</v>
      </c>
      <c r="B25" s="4">
        <v>160</v>
      </c>
      <c r="C25" s="4">
        <v>33</v>
      </c>
      <c r="D25" s="4">
        <v>19</v>
      </c>
      <c r="E25" s="4">
        <v>30</v>
      </c>
      <c r="F25" s="4">
        <v>0</v>
      </c>
      <c r="G25" s="4">
        <v>0</v>
      </c>
      <c r="H25" s="4">
        <v>0</v>
      </c>
      <c r="I25" s="4">
        <v>0</v>
      </c>
      <c r="J25" s="4">
        <v>0</v>
      </c>
      <c r="K25" s="4">
        <v>0</v>
      </c>
      <c r="L25" s="4">
        <v>27</v>
      </c>
      <c r="M25" s="4">
        <v>0</v>
      </c>
      <c r="N25" s="4">
        <v>2</v>
      </c>
      <c r="O25" s="4">
        <v>0</v>
      </c>
      <c r="P25" s="4">
        <v>0</v>
      </c>
      <c r="Q25" s="4">
        <v>0</v>
      </c>
      <c r="R25" s="4">
        <v>0</v>
      </c>
      <c r="S25" s="4">
        <v>0</v>
      </c>
      <c r="T25" s="6">
        <f t="shared" si="0"/>
        <v>271</v>
      </c>
    </row>
    <row r="26" spans="1:20" ht="12.75">
      <c r="A26" t="s">
        <v>454</v>
      </c>
      <c r="B26" s="4">
        <v>32</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6">
        <f t="shared" si="0"/>
        <v>32</v>
      </c>
    </row>
    <row r="27" spans="1:20" ht="12.75">
      <c r="A27" t="s">
        <v>374</v>
      </c>
      <c r="B27" s="4">
        <v>0</v>
      </c>
      <c r="C27" s="4">
        <v>134</v>
      </c>
      <c r="D27" s="4">
        <v>0</v>
      </c>
      <c r="E27" s="4">
        <v>113</v>
      </c>
      <c r="F27" s="4">
        <v>0</v>
      </c>
      <c r="G27" s="4">
        <v>0</v>
      </c>
      <c r="H27" s="4">
        <v>0</v>
      </c>
      <c r="I27" s="4">
        <v>30</v>
      </c>
      <c r="J27" s="4">
        <v>0</v>
      </c>
      <c r="K27" s="4">
        <v>0</v>
      </c>
      <c r="L27" s="4">
        <v>0</v>
      </c>
      <c r="M27" s="4">
        <v>7</v>
      </c>
      <c r="N27" s="4">
        <v>0</v>
      </c>
      <c r="O27" s="4">
        <v>0</v>
      </c>
      <c r="P27" s="4">
        <v>0</v>
      </c>
      <c r="Q27" s="4">
        <v>0</v>
      </c>
      <c r="R27" s="4">
        <v>0</v>
      </c>
      <c r="S27" s="4">
        <v>6</v>
      </c>
      <c r="T27" s="6">
        <f t="shared" si="0"/>
        <v>290</v>
      </c>
    </row>
    <row r="28" spans="1:20" ht="12.75">
      <c r="A28" t="s">
        <v>375</v>
      </c>
      <c r="B28" s="4">
        <v>58</v>
      </c>
      <c r="C28" s="4">
        <v>117</v>
      </c>
      <c r="D28" s="4">
        <v>12</v>
      </c>
      <c r="E28" s="4">
        <v>11</v>
      </c>
      <c r="F28" s="4">
        <v>0</v>
      </c>
      <c r="G28" s="4">
        <v>0</v>
      </c>
      <c r="H28" s="4">
        <v>0</v>
      </c>
      <c r="I28" s="4">
        <v>18</v>
      </c>
      <c r="J28" s="4">
        <v>0</v>
      </c>
      <c r="K28" s="4">
        <v>0</v>
      </c>
      <c r="L28" s="4">
        <v>7</v>
      </c>
      <c r="M28" s="4">
        <v>10</v>
      </c>
      <c r="N28" s="4">
        <v>0</v>
      </c>
      <c r="O28" s="4">
        <v>0</v>
      </c>
      <c r="P28" s="4">
        <v>220</v>
      </c>
      <c r="Q28" s="4">
        <v>0</v>
      </c>
      <c r="R28" s="4">
        <v>3</v>
      </c>
      <c r="S28" s="4">
        <v>5</v>
      </c>
      <c r="T28" s="6">
        <f t="shared" si="0"/>
        <v>461</v>
      </c>
    </row>
    <row r="29" spans="1:20" ht="12.75">
      <c r="A29" t="s">
        <v>376</v>
      </c>
      <c r="B29" s="4">
        <v>38</v>
      </c>
      <c r="C29" s="4">
        <v>719</v>
      </c>
      <c r="D29" s="4">
        <v>1</v>
      </c>
      <c r="E29" s="4">
        <v>314</v>
      </c>
      <c r="F29" s="4">
        <v>0</v>
      </c>
      <c r="G29" s="4">
        <v>232</v>
      </c>
      <c r="H29" s="4">
        <v>0</v>
      </c>
      <c r="I29" s="4">
        <v>68</v>
      </c>
      <c r="J29" s="4">
        <v>0</v>
      </c>
      <c r="K29" s="4">
        <v>46</v>
      </c>
      <c r="L29" s="4">
        <v>4</v>
      </c>
      <c r="M29" s="4">
        <v>210</v>
      </c>
      <c r="N29" s="4">
        <v>0</v>
      </c>
      <c r="O29" s="4">
        <v>0</v>
      </c>
      <c r="P29" s="4">
        <v>0</v>
      </c>
      <c r="Q29" s="4">
        <v>34</v>
      </c>
      <c r="R29" s="4">
        <v>4</v>
      </c>
      <c r="S29" s="4">
        <v>14</v>
      </c>
      <c r="T29" s="6">
        <f t="shared" si="0"/>
        <v>1684</v>
      </c>
    </row>
    <row r="30" spans="1:20" ht="12.75">
      <c r="A30" t="s">
        <v>377</v>
      </c>
      <c r="B30" s="4">
        <v>21</v>
      </c>
      <c r="C30" s="4">
        <v>0</v>
      </c>
      <c r="D30" s="4">
        <v>8</v>
      </c>
      <c r="E30" s="4">
        <v>0</v>
      </c>
      <c r="F30" s="4">
        <v>205</v>
      </c>
      <c r="G30" s="4">
        <v>0</v>
      </c>
      <c r="H30" s="4">
        <v>50</v>
      </c>
      <c r="I30" s="4">
        <v>0</v>
      </c>
      <c r="J30" s="4">
        <v>0</v>
      </c>
      <c r="K30" s="4">
        <v>0</v>
      </c>
      <c r="L30" s="4">
        <v>2</v>
      </c>
      <c r="M30" s="4">
        <v>0</v>
      </c>
      <c r="N30" s="4">
        <v>0</v>
      </c>
      <c r="O30" s="4">
        <v>0</v>
      </c>
      <c r="P30" s="4">
        <v>0</v>
      </c>
      <c r="Q30" s="4">
        <v>0</v>
      </c>
      <c r="R30" s="4">
        <v>0</v>
      </c>
      <c r="S30" s="4">
        <v>0</v>
      </c>
      <c r="T30" s="6">
        <f t="shared" si="0"/>
        <v>286</v>
      </c>
    </row>
    <row r="31" spans="1:20" ht="12.75">
      <c r="A31" t="s">
        <v>378</v>
      </c>
      <c r="B31" s="4">
        <v>105</v>
      </c>
      <c r="C31" s="4">
        <v>227</v>
      </c>
      <c r="D31" s="4">
        <v>93</v>
      </c>
      <c r="E31" s="4">
        <v>413</v>
      </c>
      <c r="F31" s="4">
        <v>0</v>
      </c>
      <c r="G31" s="4">
        <v>0</v>
      </c>
      <c r="H31" s="4">
        <v>68</v>
      </c>
      <c r="I31" s="4">
        <v>20</v>
      </c>
      <c r="J31" s="4">
        <v>0</v>
      </c>
      <c r="K31" s="4">
        <v>0</v>
      </c>
      <c r="L31" s="4">
        <v>14</v>
      </c>
      <c r="M31" s="4">
        <v>32</v>
      </c>
      <c r="N31" s="4">
        <v>0</v>
      </c>
      <c r="O31" s="4">
        <v>0</v>
      </c>
      <c r="P31" s="4">
        <v>0</v>
      </c>
      <c r="Q31" s="4">
        <v>73</v>
      </c>
      <c r="R31" s="4">
        <v>0</v>
      </c>
      <c r="S31" s="4">
        <v>3</v>
      </c>
      <c r="T31" s="6">
        <f t="shared" si="0"/>
        <v>1048</v>
      </c>
    </row>
    <row r="32" spans="1:20" ht="12.75">
      <c r="A32" s="2" t="s">
        <v>349</v>
      </c>
      <c r="B32" s="6">
        <f aca="true" t="shared" si="1" ref="B32:T32">SUM(B7:B31)</f>
        <v>5232</v>
      </c>
      <c r="C32" s="6">
        <f t="shared" si="1"/>
        <v>3951</v>
      </c>
      <c r="D32" s="6">
        <f t="shared" si="1"/>
        <v>1131</v>
      </c>
      <c r="E32" s="6">
        <f t="shared" si="1"/>
        <v>1307</v>
      </c>
      <c r="F32" s="6">
        <f t="shared" si="1"/>
        <v>256</v>
      </c>
      <c r="G32" s="6">
        <f t="shared" si="1"/>
        <v>232</v>
      </c>
      <c r="H32" s="6">
        <f t="shared" si="1"/>
        <v>394</v>
      </c>
      <c r="I32" s="6">
        <f t="shared" si="1"/>
        <v>254</v>
      </c>
      <c r="J32" s="6">
        <f t="shared" si="1"/>
        <v>89</v>
      </c>
      <c r="K32" s="6">
        <f t="shared" si="1"/>
        <v>383</v>
      </c>
      <c r="L32" s="6">
        <f t="shared" si="1"/>
        <v>601</v>
      </c>
      <c r="M32" s="6">
        <f t="shared" si="1"/>
        <v>566</v>
      </c>
      <c r="N32" s="6">
        <f t="shared" si="1"/>
        <v>4</v>
      </c>
      <c r="O32" s="6">
        <f t="shared" si="1"/>
        <v>3</v>
      </c>
      <c r="P32" s="6">
        <f t="shared" si="1"/>
        <v>298</v>
      </c>
      <c r="Q32" s="6">
        <f t="shared" si="1"/>
        <v>889</v>
      </c>
      <c r="R32" s="6">
        <f t="shared" si="1"/>
        <v>135</v>
      </c>
      <c r="S32" s="6">
        <f t="shared" si="1"/>
        <v>121</v>
      </c>
      <c r="T32" s="6">
        <f t="shared" si="1"/>
        <v>15846</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140625" defaultRowHeight="12.75"/>
  <sheetData>
    <row r="1" ht="18">
      <c r="A1" s="1" t="s">
        <v>522</v>
      </c>
    </row>
    <row r="5" spans="1:11" ht="12.75">
      <c r="A5" s="2" t="s">
        <v>344</v>
      </c>
      <c r="B5" s="2" t="s">
        <v>523</v>
      </c>
      <c r="C5" s="2" t="s">
        <v>524</v>
      </c>
      <c r="D5" s="2" t="s">
        <v>525</v>
      </c>
      <c r="E5" s="2" t="s">
        <v>526</v>
      </c>
      <c r="F5" s="2" t="s">
        <v>527</v>
      </c>
      <c r="G5" s="2" t="s">
        <v>528</v>
      </c>
      <c r="H5" s="2" t="s">
        <v>529</v>
      </c>
      <c r="I5" s="2" t="s">
        <v>530</v>
      </c>
      <c r="J5" s="2" t="s">
        <v>531</v>
      </c>
      <c r="K5" s="2" t="s">
        <v>349</v>
      </c>
    </row>
    <row r="6" spans="2:11" ht="12.75">
      <c r="B6" t="s">
        <v>532</v>
      </c>
      <c r="C6" t="s">
        <v>533</v>
      </c>
      <c r="D6" t="s">
        <v>533</v>
      </c>
      <c r="E6" t="s">
        <v>533</v>
      </c>
      <c r="F6" t="s">
        <v>533</v>
      </c>
      <c r="G6" t="s">
        <v>533</v>
      </c>
      <c r="H6" t="s">
        <v>533</v>
      </c>
      <c r="I6" t="s">
        <v>533</v>
      </c>
      <c r="J6" t="s">
        <v>533</v>
      </c>
      <c r="K6" t="s">
        <v>533</v>
      </c>
    </row>
    <row r="7" spans="1:11" ht="12.75">
      <c r="A7" t="s">
        <v>352</v>
      </c>
      <c r="B7" s="7">
        <v>6</v>
      </c>
      <c r="C7" s="4">
        <v>62500</v>
      </c>
      <c r="D7" s="4">
        <v>0</v>
      </c>
      <c r="E7" s="4">
        <v>0</v>
      </c>
      <c r="F7" s="4">
        <v>0</v>
      </c>
      <c r="G7" s="4">
        <v>0</v>
      </c>
      <c r="H7" s="4">
        <v>0</v>
      </c>
      <c r="I7" s="4">
        <v>0</v>
      </c>
      <c r="J7" s="4">
        <v>0</v>
      </c>
      <c r="K7" s="6">
        <f>(C7+D7+E7+F7+G7+H7+I7)-(J7)</f>
        <v>62500</v>
      </c>
    </row>
    <row r="8" spans="1:11" ht="12.75">
      <c r="A8" t="s">
        <v>353</v>
      </c>
      <c r="B8" s="7">
        <v>11</v>
      </c>
      <c r="C8" s="4">
        <v>91667</v>
      </c>
      <c r="D8" s="4">
        <v>0</v>
      </c>
      <c r="E8" s="4">
        <v>0</v>
      </c>
      <c r="F8" s="4">
        <v>0</v>
      </c>
      <c r="G8" s="4">
        <v>0</v>
      </c>
      <c r="H8" s="4">
        <v>0</v>
      </c>
      <c r="I8" s="4">
        <v>0</v>
      </c>
      <c r="J8" s="4">
        <v>0</v>
      </c>
      <c r="K8" s="6">
        <f aca="true" t="shared" si="0" ref="K8:K35">(I8+H8+G8+F8+E8+D8+C8)-(J8)</f>
        <v>91667</v>
      </c>
    </row>
    <row r="9" spans="1:11" ht="12.75">
      <c r="A9" t="s">
        <v>354</v>
      </c>
      <c r="B9" s="7">
        <v>12</v>
      </c>
      <c r="C9" s="4">
        <v>112500</v>
      </c>
      <c r="D9" s="4">
        <v>0</v>
      </c>
      <c r="E9" s="4">
        <v>0</v>
      </c>
      <c r="F9" s="4">
        <v>0</v>
      </c>
      <c r="G9" s="4">
        <v>0</v>
      </c>
      <c r="H9" s="4">
        <v>0</v>
      </c>
      <c r="I9" s="4">
        <v>0</v>
      </c>
      <c r="J9" s="4">
        <v>0</v>
      </c>
      <c r="K9" s="6">
        <f t="shared" si="0"/>
        <v>112500</v>
      </c>
    </row>
    <row r="10" spans="1:11" ht="12.75">
      <c r="A10" t="s">
        <v>355</v>
      </c>
      <c r="B10" s="7">
        <v>12</v>
      </c>
      <c r="C10" s="4">
        <v>41479</v>
      </c>
      <c r="D10" s="4">
        <v>0</v>
      </c>
      <c r="E10" s="4">
        <v>0</v>
      </c>
      <c r="F10" s="4">
        <v>0</v>
      </c>
      <c r="G10" s="4">
        <v>0</v>
      </c>
      <c r="H10" s="4">
        <v>7327</v>
      </c>
      <c r="I10" s="4">
        <v>0</v>
      </c>
      <c r="J10" s="4">
        <v>0</v>
      </c>
      <c r="K10" s="6">
        <f t="shared" si="0"/>
        <v>48806</v>
      </c>
    </row>
    <row r="11" spans="1:11" ht="12.75">
      <c r="A11" t="s">
        <v>356</v>
      </c>
      <c r="B11" s="7">
        <v>28</v>
      </c>
      <c r="C11" s="4">
        <v>96785</v>
      </c>
      <c r="D11" s="4">
        <v>0</v>
      </c>
      <c r="E11" s="4">
        <v>271</v>
      </c>
      <c r="F11" s="4">
        <v>0</v>
      </c>
      <c r="G11" s="4">
        <v>0</v>
      </c>
      <c r="H11" s="4">
        <v>13477</v>
      </c>
      <c r="I11" s="4">
        <v>0</v>
      </c>
      <c r="J11" s="4">
        <v>0</v>
      </c>
      <c r="K11" s="6">
        <f t="shared" si="0"/>
        <v>110533</v>
      </c>
    </row>
    <row r="12" spans="1:11" ht="12.75">
      <c r="A12" t="s">
        <v>357</v>
      </c>
      <c r="B12" s="7">
        <v>31</v>
      </c>
      <c r="C12" s="4">
        <v>107155</v>
      </c>
      <c r="D12" s="4">
        <v>0</v>
      </c>
      <c r="E12" s="4">
        <v>67</v>
      </c>
      <c r="F12" s="4">
        <v>0</v>
      </c>
      <c r="G12" s="4">
        <v>0</v>
      </c>
      <c r="H12" s="4">
        <v>19240</v>
      </c>
      <c r="I12" s="4">
        <v>0</v>
      </c>
      <c r="J12" s="4">
        <v>0</v>
      </c>
      <c r="K12" s="6">
        <f t="shared" si="0"/>
        <v>126462</v>
      </c>
    </row>
    <row r="13" spans="1:11" ht="12.75">
      <c r="A13" t="s">
        <v>358</v>
      </c>
      <c r="B13" s="7">
        <v>46</v>
      </c>
      <c r="C13" s="4">
        <v>153819</v>
      </c>
      <c r="D13" s="4">
        <v>0</v>
      </c>
      <c r="E13" s="4">
        <v>68</v>
      </c>
      <c r="F13" s="4">
        <v>0</v>
      </c>
      <c r="G13" s="4">
        <v>0</v>
      </c>
      <c r="H13" s="4">
        <v>21308</v>
      </c>
      <c r="I13" s="4">
        <v>0</v>
      </c>
      <c r="J13" s="4">
        <v>0</v>
      </c>
      <c r="K13" s="6">
        <f t="shared" si="0"/>
        <v>175195</v>
      </c>
    </row>
    <row r="14" spans="1:11" ht="12.75">
      <c r="A14" t="s">
        <v>359</v>
      </c>
      <c r="B14" s="7">
        <v>21</v>
      </c>
      <c r="C14" s="4">
        <v>72589</v>
      </c>
      <c r="D14" s="4">
        <v>0</v>
      </c>
      <c r="E14" s="4">
        <v>381</v>
      </c>
      <c r="F14" s="4">
        <v>0</v>
      </c>
      <c r="G14" s="4">
        <v>0</v>
      </c>
      <c r="H14" s="4">
        <v>10053</v>
      </c>
      <c r="I14" s="4">
        <v>0</v>
      </c>
      <c r="J14" s="4">
        <v>0</v>
      </c>
      <c r="K14" s="6">
        <f t="shared" si="0"/>
        <v>83023</v>
      </c>
    </row>
    <row r="15" spans="1:11" ht="12.75">
      <c r="A15" t="s">
        <v>360</v>
      </c>
      <c r="B15" s="7">
        <v>12</v>
      </c>
      <c r="C15" s="4">
        <v>41479</v>
      </c>
      <c r="D15" s="4">
        <v>0</v>
      </c>
      <c r="E15" s="4">
        <v>0</v>
      </c>
      <c r="F15" s="4">
        <v>0</v>
      </c>
      <c r="G15" s="4">
        <v>0</v>
      </c>
      <c r="H15" s="4">
        <v>7554</v>
      </c>
      <c r="I15" s="4">
        <v>0</v>
      </c>
      <c r="J15" s="4">
        <v>0</v>
      </c>
      <c r="K15" s="6">
        <f t="shared" si="0"/>
        <v>49033</v>
      </c>
    </row>
    <row r="16" spans="1:11" ht="12.75">
      <c r="A16" t="s">
        <v>361</v>
      </c>
      <c r="B16" s="7">
        <v>24</v>
      </c>
      <c r="C16" s="4">
        <v>82959</v>
      </c>
      <c r="D16" s="4">
        <v>0</v>
      </c>
      <c r="E16" s="4">
        <v>348</v>
      </c>
      <c r="F16" s="4">
        <v>0</v>
      </c>
      <c r="G16" s="4">
        <v>0</v>
      </c>
      <c r="H16" s="4">
        <v>11416</v>
      </c>
      <c r="I16" s="4">
        <v>0</v>
      </c>
      <c r="J16" s="4">
        <v>210</v>
      </c>
      <c r="K16" s="6">
        <f t="shared" si="0"/>
        <v>94513</v>
      </c>
    </row>
    <row r="17" spans="1:11" ht="12.75">
      <c r="A17" t="s">
        <v>362</v>
      </c>
      <c r="B17" s="7">
        <v>203</v>
      </c>
      <c r="C17" s="4">
        <v>390343</v>
      </c>
      <c r="D17" s="4">
        <v>0</v>
      </c>
      <c r="E17" s="4">
        <v>6586</v>
      </c>
      <c r="F17" s="4">
        <v>0</v>
      </c>
      <c r="G17" s="4">
        <v>73156</v>
      </c>
      <c r="H17" s="4">
        <v>39983</v>
      </c>
      <c r="I17" s="4">
        <v>0</v>
      </c>
      <c r="J17" s="4">
        <v>0</v>
      </c>
      <c r="K17" s="6">
        <f t="shared" si="0"/>
        <v>510068</v>
      </c>
    </row>
    <row r="18" spans="1:11" ht="12.75">
      <c r="A18" t="s">
        <v>363</v>
      </c>
      <c r="B18" s="7">
        <v>97</v>
      </c>
      <c r="C18" s="4">
        <v>201144</v>
      </c>
      <c r="D18" s="4">
        <v>0</v>
      </c>
      <c r="E18" s="4">
        <v>4206</v>
      </c>
      <c r="F18" s="4">
        <v>0</v>
      </c>
      <c r="G18" s="4">
        <v>44985</v>
      </c>
      <c r="H18" s="4">
        <v>22925</v>
      </c>
      <c r="I18" s="4">
        <v>0</v>
      </c>
      <c r="J18" s="4">
        <v>0</v>
      </c>
      <c r="K18" s="6">
        <f t="shared" si="0"/>
        <v>273260</v>
      </c>
    </row>
    <row r="19" spans="1:11" ht="12.75">
      <c r="A19" t="s">
        <v>364</v>
      </c>
      <c r="B19" s="7">
        <v>555.87</v>
      </c>
      <c r="C19" s="4">
        <v>1068859</v>
      </c>
      <c r="D19" s="4">
        <v>0</v>
      </c>
      <c r="E19" s="4">
        <v>10936</v>
      </c>
      <c r="F19" s="4">
        <v>0</v>
      </c>
      <c r="G19" s="4">
        <v>198374</v>
      </c>
      <c r="H19" s="4">
        <v>108940</v>
      </c>
      <c r="I19" s="4">
        <v>0</v>
      </c>
      <c r="J19" s="4">
        <v>181</v>
      </c>
      <c r="K19" s="6">
        <f t="shared" si="0"/>
        <v>1386928</v>
      </c>
    </row>
    <row r="20" spans="1:11" ht="12.75">
      <c r="A20" t="s">
        <v>365</v>
      </c>
      <c r="B20" s="7">
        <v>24</v>
      </c>
      <c r="C20" s="4">
        <v>79959</v>
      </c>
      <c r="D20" s="4">
        <v>0</v>
      </c>
      <c r="E20" s="4">
        <v>0</v>
      </c>
      <c r="F20" s="4">
        <v>0</v>
      </c>
      <c r="G20" s="4">
        <v>0</v>
      </c>
      <c r="H20" s="4">
        <v>9835</v>
      </c>
      <c r="I20" s="4">
        <v>0</v>
      </c>
      <c r="J20" s="4">
        <v>0</v>
      </c>
      <c r="K20" s="6">
        <f t="shared" si="0"/>
        <v>89794</v>
      </c>
    </row>
    <row r="21" spans="1:11" ht="12.75">
      <c r="A21" t="s">
        <v>469</v>
      </c>
      <c r="B21" s="7">
        <v>6</v>
      </c>
      <c r="C21" s="4">
        <v>19990</v>
      </c>
      <c r="D21" s="4">
        <v>0</v>
      </c>
      <c r="E21" s="4">
        <v>0</v>
      </c>
      <c r="F21" s="4">
        <v>0</v>
      </c>
      <c r="G21" s="4">
        <v>0</v>
      </c>
      <c r="H21" s="4">
        <v>1832</v>
      </c>
      <c r="I21" s="4">
        <v>0</v>
      </c>
      <c r="J21" s="4">
        <v>0</v>
      </c>
      <c r="K21" s="6">
        <f t="shared" si="0"/>
        <v>21822</v>
      </c>
    </row>
    <row r="22" spans="1:11" ht="12.75">
      <c r="A22" t="s">
        <v>366</v>
      </c>
      <c r="B22" s="7">
        <v>74</v>
      </c>
      <c r="C22" s="4">
        <v>245762</v>
      </c>
      <c r="D22" s="4">
        <v>0</v>
      </c>
      <c r="E22" s="4">
        <v>0</v>
      </c>
      <c r="F22" s="4">
        <v>0</v>
      </c>
      <c r="G22" s="4">
        <v>0</v>
      </c>
      <c r="H22" s="4">
        <v>34917</v>
      </c>
      <c r="I22" s="4">
        <v>0</v>
      </c>
      <c r="J22" s="4">
        <v>0</v>
      </c>
      <c r="K22" s="6">
        <f t="shared" si="0"/>
        <v>280679</v>
      </c>
    </row>
    <row r="23" spans="1:11" ht="12.75">
      <c r="A23" t="s">
        <v>367</v>
      </c>
      <c r="B23" s="7">
        <v>45</v>
      </c>
      <c r="C23" s="4">
        <v>149922</v>
      </c>
      <c r="D23" s="4">
        <v>0</v>
      </c>
      <c r="E23" s="4">
        <v>0</v>
      </c>
      <c r="F23" s="4">
        <v>0</v>
      </c>
      <c r="G23" s="4">
        <v>0</v>
      </c>
      <c r="H23" s="4">
        <v>7861</v>
      </c>
      <c r="I23" s="4">
        <v>0</v>
      </c>
      <c r="J23" s="4">
        <v>0</v>
      </c>
      <c r="K23" s="6">
        <f t="shared" si="0"/>
        <v>157783</v>
      </c>
    </row>
    <row r="24" spans="1:11" ht="12.75">
      <c r="A24" t="s">
        <v>368</v>
      </c>
      <c r="B24" s="7">
        <v>228</v>
      </c>
      <c r="C24" s="4">
        <v>472792</v>
      </c>
      <c r="D24" s="4">
        <v>0</v>
      </c>
      <c r="E24" s="4">
        <v>20265</v>
      </c>
      <c r="F24" s="4">
        <v>0</v>
      </c>
      <c r="G24" s="4">
        <v>93483</v>
      </c>
      <c r="H24" s="4">
        <v>51208</v>
      </c>
      <c r="I24" s="4">
        <v>0</v>
      </c>
      <c r="J24" s="4">
        <v>0</v>
      </c>
      <c r="K24" s="6">
        <f t="shared" si="0"/>
        <v>637748</v>
      </c>
    </row>
    <row r="25" spans="1:11" ht="12.75">
      <c r="A25" t="s">
        <v>369</v>
      </c>
      <c r="B25" s="7">
        <v>1089.21</v>
      </c>
      <c r="C25" s="4">
        <v>2093370</v>
      </c>
      <c r="D25" s="4">
        <v>0</v>
      </c>
      <c r="E25" s="4">
        <v>2483</v>
      </c>
      <c r="F25" s="4">
        <v>0</v>
      </c>
      <c r="G25" s="4">
        <v>185463</v>
      </c>
      <c r="H25" s="4">
        <v>195096</v>
      </c>
      <c r="I25" s="4">
        <v>0</v>
      </c>
      <c r="J25" s="4">
        <v>144</v>
      </c>
      <c r="K25" s="6">
        <f t="shared" si="0"/>
        <v>2476268</v>
      </c>
    </row>
    <row r="26" spans="1:11" ht="12.75">
      <c r="A26" t="s">
        <v>370</v>
      </c>
      <c r="B26" s="7">
        <v>278.33</v>
      </c>
      <c r="C26" s="4">
        <v>492901</v>
      </c>
      <c r="D26" s="4">
        <v>0</v>
      </c>
      <c r="E26" s="4">
        <v>894</v>
      </c>
      <c r="F26" s="4">
        <v>0</v>
      </c>
      <c r="G26" s="4">
        <v>32256</v>
      </c>
      <c r="H26" s="4">
        <v>46440</v>
      </c>
      <c r="I26" s="4">
        <v>0</v>
      </c>
      <c r="J26" s="4">
        <v>140</v>
      </c>
      <c r="K26" s="6">
        <f t="shared" si="0"/>
        <v>572351</v>
      </c>
    </row>
    <row r="27" spans="1:11" ht="12.75">
      <c r="A27" t="s">
        <v>371</v>
      </c>
      <c r="B27" s="7">
        <v>62.47</v>
      </c>
      <c r="C27" s="4">
        <v>110622</v>
      </c>
      <c r="D27" s="4">
        <v>0</v>
      </c>
      <c r="E27" s="4">
        <v>238</v>
      </c>
      <c r="F27" s="4">
        <v>0</v>
      </c>
      <c r="G27" s="4">
        <v>12928</v>
      </c>
      <c r="H27" s="4">
        <v>10318</v>
      </c>
      <c r="I27" s="4">
        <v>0</v>
      </c>
      <c r="J27" s="4">
        <v>0</v>
      </c>
      <c r="K27" s="6">
        <f t="shared" si="0"/>
        <v>134106</v>
      </c>
    </row>
    <row r="28" spans="1:11" ht="12.75">
      <c r="A28" t="s">
        <v>372</v>
      </c>
      <c r="B28" s="7">
        <v>47.57</v>
      </c>
      <c r="C28" s="4">
        <v>76146</v>
      </c>
      <c r="D28" s="4">
        <v>0</v>
      </c>
      <c r="E28" s="4">
        <v>592</v>
      </c>
      <c r="F28" s="4">
        <v>0</v>
      </c>
      <c r="G28" s="4">
        <v>5046</v>
      </c>
      <c r="H28" s="4">
        <v>6921</v>
      </c>
      <c r="I28" s="4">
        <v>0</v>
      </c>
      <c r="J28" s="4">
        <v>0</v>
      </c>
      <c r="K28" s="6">
        <f t="shared" si="0"/>
        <v>88705</v>
      </c>
    </row>
    <row r="29" spans="1:11" ht="12.75">
      <c r="A29" t="s">
        <v>373</v>
      </c>
      <c r="B29" s="7">
        <v>77.5</v>
      </c>
      <c r="C29" s="4">
        <v>119741</v>
      </c>
      <c r="D29" s="4">
        <v>0</v>
      </c>
      <c r="E29" s="4">
        <v>0</v>
      </c>
      <c r="F29" s="4">
        <v>0</v>
      </c>
      <c r="G29" s="4">
        <v>5884</v>
      </c>
      <c r="H29" s="4">
        <v>10606</v>
      </c>
      <c r="I29" s="4">
        <v>0</v>
      </c>
      <c r="J29" s="4">
        <v>156</v>
      </c>
      <c r="K29" s="6">
        <f t="shared" si="0"/>
        <v>136075</v>
      </c>
    </row>
    <row r="30" spans="1:11" ht="12.75">
      <c r="A30" t="s">
        <v>454</v>
      </c>
      <c r="B30" s="7">
        <v>12</v>
      </c>
      <c r="C30" s="4">
        <v>39979</v>
      </c>
      <c r="D30" s="4">
        <v>0</v>
      </c>
      <c r="E30" s="4">
        <v>0</v>
      </c>
      <c r="F30" s="4">
        <v>0</v>
      </c>
      <c r="G30" s="4">
        <v>0</v>
      </c>
      <c r="H30" s="4">
        <v>5564</v>
      </c>
      <c r="I30" s="4">
        <v>0</v>
      </c>
      <c r="J30" s="4">
        <v>0</v>
      </c>
      <c r="K30" s="6">
        <f t="shared" si="0"/>
        <v>45543</v>
      </c>
    </row>
    <row r="31" spans="1:11" ht="12.75">
      <c r="A31" t="s">
        <v>374</v>
      </c>
      <c r="B31" s="7">
        <v>55.33</v>
      </c>
      <c r="C31" s="4">
        <v>107830</v>
      </c>
      <c r="D31" s="4">
        <v>0</v>
      </c>
      <c r="E31" s="4">
        <v>0</v>
      </c>
      <c r="F31" s="4">
        <v>0</v>
      </c>
      <c r="G31" s="4">
        <v>21865</v>
      </c>
      <c r="H31" s="4">
        <v>12247</v>
      </c>
      <c r="I31" s="4">
        <v>0</v>
      </c>
      <c r="J31" s="4">
        <v>0</v>
      </c>
      <c r="K31" s="6">
        <f t="shared" si="0"/>
        <v>141942</v>
      </c>
    </row>
    <row r="32" spans="1:11" ht="12.75">
      <c r="A32" t="s">
        <v>375</v>
      </c>
      <c r="B32" s="7">
        <v>74.64</v>
      </c>
      <c r="C32" s="4">
        <v>135498</v>
      </c>
      <c r="D32" s="4">
        <v>0</v>
      </c>
      <c r="E32" s="4">
        <v>112</v>
      </c>
      <c r="F32" s="4">
        <v>0</v>
      </c>
      <c r="G32" s="4">
        <v>17829</v>
      </c>
      <c r="H32" s="4">
        <v>14370</v>
      </c>
      <c r="I32" s="4">
        <v>0</v>
      </c>
      <c r="J32" s="4">
        <v>0</v>
      </c>
      <c r="K32" s="6">
        <f t="shared" si="0"/>
        <v>167809</v>
      </c>
    </row>
    <row r="33" spans="1:11" ht="12.75">
      <c r="A33" t="s">
        <v>376</v>
      </c>
      <c r="B33" s="7">
        <v>315.22</v>
      </c>
      <c r="C33" s="4">
        <v>538684</v>
      </c>
      <c r="D33" s="4">
        <v>0</v>
      </c>
      <c r="E33" s="4">
        <v>741</v>
      </c>
      <c r="F33" s="4">
        <v>0</v>
      </c>
      <c r="G33" s="4">
        <v>61247</v>
      </c>
      <c r="H33" s="4">
        <v>49362</v>
      </c>
      <c r="I33" s="4">
        <v>0</v>
      </c>
      <c r="J33" s="4">
        <v>1276</v>
      </c>
      <c r="K33" s="6">
        <f t="shared" si="0"/>
        <v>648758</v>
      </c>
    </row>
    <row r="34" spans="1:11" ht="12.75">
      <c r="A34" t="s">
        <v>377</v>
      </c>
      <c r="B34" s="7">
        <v>22</v>
      </c>
      <c r="C34" s="4">
        <v>20330</v>
      </c>
      <c r="D34" s="4">
        <v>0</v>
      </c>
      <c r="E34" s="4">
        <v>55</v>
      </c>
      <c r="F34" s="4">
        <v>0</v>
      </c>
      <c r="G34" s="4">
        <v>267</v>
      </c>
      <c r="H34" s="4">
        <v>1776</v>
      </c>
      <c r="I34" s="4">
        <v>0</v>
      </c>
      <c r="J34" s="4">
        <v>0</v>
      </c>
      <c r="K34" s="6">
        <f t="shared" si="0"/>
        <v>22428</v>
      </c>
    </row>
    <row r="35" spans="1:11" ht="12.75">
      <c r="A35" t="s">
        <v>378</v>
      </c>
      <c r="B35" s="7">
        <v>142.31</v>
      </c>
      <c r="C35" s="4">
        <v>219870</v>
      </c>
      <c r="D35" s="4">
        <v>0</v>
      </c>
      <c r="E35" s="4">
        <v>7</v>
      </c>
      <c r="F35" s="4">
        <v>0</v>
      </c>
      <c r="G35" s="4">
        <v>18336</v>
      </c>
      <c r="H35" s="4">
        <v>19946</v>
      </c>
      <c r="I35" s="4">
        <v>0</v>
      </c>
      <c r="J35" s="4">
        <v>0</v>
      </c>
      <c r="K35" s="6">
        <f t="shared" si="0"/>
        <v>258159</v>
      </c>
    </row>
    <row r="36" spans="1:11" ht="12.75">
      <c r="A36" s="2" t="s">
        <v>349</v>
      </c>
      <c r="B36" s="8">
        <f aca="true" t="shared" si="1" ref="B36:K36">SUM(B7:B35)</f>
        <v>3612.4499999999994</v>
      </c>
      <c r="C36" s="6">
        <f t="shared" si="1"/>
        <v>7446674</v>
      </c>
      <c r="D36" s="6">
        <f t="shared" si="1"/>
        <v>0</v>
      </c>
      <c r="E36" s="6">
        <f t="shared" si="1"/>
        <v>48250</v>
      </c>
      <c r="F36" s="6">
        <f t="shared" si="1"/>
        <v>0</v>
      </c>
      <c r="G36" s="6">
        <f t="shared" si="1"/>
        <v>771119</v>
      </c>
      <c r="H36" s="6">
        <f t="shared" si="1"/>
        <v>740522</v>
      </c>
      <c r="I36" s="6">
        <f t="shared" si="1"/>
        <v>0</v>
      </c>
      <c r="J36" s="6">
        <f t="shared" si="1"/>
        <v>2107</v>
      </c>
      <c r="K36" s="6">
        <f t="shared" si="1"/>
        <v>9004458</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O94"/>
  <sheetViews>
    <sheetView zoomScalePageLayoutView="0" workbookViewId="0" topLeftCell="A1">
      <selection activeCell="A1" sqref="A1"/>
    </sheetView>
  </sheetViews>
  <sheetFormatPr defaultColWidth="9.140625" defaultRowHeight="12.75"/>
  <sheetData>
    <row r="1" ht="18">
      <c r="A1" s="1" t="s">
        <v>534</v>
      </c>
    </row>
    <row r="5" ht="12.75">
      <c r="A5" s="2" t="s">
        <v>535</v>
      </c>
    </row>
    <row r="6" spans="1:13" ht="12.75">
      <c r="A6" s="2" t="s">
        <v>344</v>
      </c>
      <c r="B6" s="2" t="s">
        <v>536</v>
      </c>
      <c r="C6" s="2" t="s">
        <v>537</v>
      </c>
      <c r="D6" s="2" t="s">
        <v>538</v>
      </c>
      <c r="E6" s="2" t="s">
        <v>539</v>
      </c>
      <c r="F6" s="2" t="s">
        <v>540</v>
      </c>
      <c r="G6" s="2" t="s">
        <v>541</v>
      </c>
      <c r="H6" s="2" t="s">
        <v>542</v>
      </c>
      <c r="I6" s="2" t="s">
        <v>543</v>
      </c>
      <c r="J6" s="2" t="s">
        <v>544</v>
      </c>
      <c r="K6" s="2" t="s">
        <v>545</v>
      </c>
      <c r="L6" s="2" t="s">
        <v>546</v>
      </c>
      <c r="M6" s="2" t="s">
        <v>547</v>
      </c>
    </row>
    <row r="7" spans="1:13" ht="12.75">
      <c r="A7" s="2" t="s">
        <v>353</v>
      </c>
      <c r="B7">
        <v>0</v>
      </c>
      <c r="C7">
        <v>0</v>
      </c>
      <c r="D7">
        <v>0</v>
      </c>
      <c r="E7">
        <v>0</v>
      </c>
      <c r="F7">
        <v>0</v>
      </c>
      <c r="G7">
        <v>9663</v>
      </c>
      <c r="H7">
        <v>0</v>
      </c>
      <c r="I7">
        <v>0</v>
      </c>
      <c r="J7">
        <v>0</v>
      </c>
      <c r="K7">
        <v>0</v>
      </c>
      <c r="L7">
        <v>0</v>
      </c>
      <c r="M7">
        <v>0</v>
      </c>
    </row>
    <row r="8" spans="1:13" ht="12.75">
      <c r="A8" s="2" t="s">
        <v>354</v>
      </c>
      <c r="B8">
        <v>0</v>
      </c>
      <c r="C8">
        <v>0</v>
      </c>
      <c r="D8">
        <v>0</v>
      </c>
      <c r="E8">
        <v>0</v>
      </c>
      <c r="F8">
        <v>0</v>
      </c>
      <c r="G8">
        <v>11330</v>
      </c>
      <c r="H8">
        <v>0</v>
      </c>
      <c r="I8">
        <v>0</v>
      </c>
      <c r="J8">
        <v>0</v>
      </c>
      <c r="K8">
        <v>0</v>
      </c>
      <c r="L8">
        <v>0</v>
      </c>
      <c r="M8">
        <v>0</v>
      </c>
    </row>
    <row r="9" spans="1:13" ht="12.75">
      <c r="A9" s="2" t="s">
        <v>355</v>
      </c>
      <c r="B9">
        <v>472</v>
      </c>
      <c r="C9">
        <v>9432</v>
      </c>
      <c r="D9">
        <v>17052</v>
      </c>
      <c r="E9">
        <v>12816</v>
      </c>
      <c r="F9">
        <v>6569</v>
      </c>
      <c r="G9">
        <v>21575</v>
      </c>
      <c r="H9">
        <v>0</v>
      </c>
      <c r="I9">
        <v>0</v>
      </c>
      <c r="J9">
        <v>0</v>
      </c>
      <c r="K9">
        <v>0</v>
      </c>
      <c r="L9">
        <v>0</v>
      </c>
      <c r="M9">
        <v>0</v>
      </c>
    </row>
    <row r="10" spans="1:13" ht="12.75">
      <c r="A10" s="2" t="s">
        <v>356</v>
      </c>
      <c r="B10">
        <v>1056</v>
      </c>
      <c r="C10">
        <v>0</v>
      </c>
      <c r="D10">
        <v>28994</v>
      </c>
      <c r="E10">
        <v>17779</v>
      </c>
      <c r="F10">
        <v>16067</v>
      </c>
      <c r="G10">
        <v>50293</v>
      </c>
      <c r="H10">
        <v>0</v>
      </c>
      <c r="I10">
        <v>0</v>
      </c>
      <c r="J10">
        <v>0</v>
      </c>
      <c r="K10">
        <v>532</v>
      </c>
      <c r="L10">
        <v>0</v>
      </c>
      <c r="M10">
        <v>0</v>
      </c>
    </row>
    <row r="11" spans="1:13" ht="12.75">
      <c r="A11" s="2" t="s">
        <v>357</v>
      </c>
      <c r="B11">
        <v>1180</v>
      </c>
      <c r="C11">
        <v>24366</v>
      </c>
      <c r="D11">
        <v>43910</v>
      </c>
      <c r="E11">
        <v>32958</v>
      </c>
      <c r="F11">
        <v>20662</v>
      </c>
      <c r="G11">
        <v>59848</v>
      </c>
      <c r="H11">
        <v>0</v>
      </c>
      <c r="I11">
        <v>0</v>
      </c>
      <c r="J11">
        <v>0</v>
      </c>
      <c r="K11">
        <v>0</v>
      </c>
      <c r="L11">
        <v>0</v>
      </c>
      <c r="M11">
        <v>0</v>
      </c>
    </row>
    <row r="12" spans="1:13" ht="12.75">
      <c r="A12" s="2" t="s">
        <v>358</v>
      </c>
      <c r="B12">
        <v>1725</v>
      </c>
      <c r="C12">
        <v>0</v>
      </c>
      <c r="D12">
        <v>46079</v>
      </c>
      <c r="E12">
        <v>25478</v>
      </c>
      <c r="F12">
        <v>31171</v>
      </c>
      <c r="G12">
        <v>61981</v>
      </c>
      <c r="H12">
        <v>0</v>
      </c>
      <c r="I12">
        <v>0</v>
      </c>
      <c r="J12">
        <v>0</v>
      </c>
      <c r="K12">
        <v>0</v>
      </c>
      <c r="L12">
        <v>4897</v>
      </c>
      <c r="M12">
        <v>0</v>
      </c>
    </row>
    <row r="13" spans="1:13" ht="12.75">
      <c r="A13" s="2" t="s">
        <v>359</v>
      </c>
      <c r="B13">
        <v>802</v>
      </c>
      <c r="C13">
        <v>0</v>
      </c>
      <c r="D13">
        <v>21262</v>
      </c>
      <c r="E13">
        <v>7032</v>
      </c>
      <c r="F13">
        <v>17422</v>
      </c>
      <c r="G13">
        <v>29460</v>
      </c>
      <c r="H13">
        <v>0</v>
      </c>
      <c r="I13">
        <v>0</v>
      </c>
      <c r="J13">
        <v>0</v>
      </c>
      <c r="K13">
        <v>0</v>
      </c>
      <c r="L13">
        <v>0</v>
      </c>
      <c r="M13">
        <v>0</v>
      </c>
    </row>
    <row r="14" spans="1:13" ht="12.75">
      <c r="A14" s="2" t="s">
        <v>360</v>
      </c>
      <c r="B14">
        <v>472</v>
      </c>
      <c r="C14">
        <v>9432</v>
      </c>
      <c r="D14">
        <v>16958</v>
      </c>
      <c r="E14">
        <v>12727</v>
      </c>
      <c r="F14">
        <v>6569</v>
      </c>
      <c r="G14">
        <v>21853</v>
      </c>
      <c r="H14">
        <v>0</v>
      </c>
      <c r="I14">
        <v>0</v>
      </c>
      <c r="J14">
        <v>0</v>
      </c>
      <c r="K14">
        <v>2735</v>
      </c>
      <c r="L14">
        <v>0</v>
      </c>
      <c r="M14">
        <v>0</v>
      </c>
    </row>
    <row r="15" spans="1:13" ht="12.75">
      <c r="A15" s="2" t="s">
        <v>361</v>
      </c>
      <c r="B15">
        <v>945</v>
      </c>
      <c r="C15">
        <v>0</v>
      </c>
      <c r="D15">
        <v>24576</v>
      </c>
      <c r="E15">
        <v>15121</v>
      </c>
      <c r="F15">
        <v>12453</v>
      </c>
      <c r="G15">
        <v>38276</v>
      </c>
      <c r="H15">
        <v>0</v>
      </c>
      <c r="I15">
        <v>0</v>
      </c>
      <c r="J15">
        <v>0</v>
      </c>
      <c r="K15">
        <v>0</v>
      </c>
      <c r="L15">
        <v>0</v>
      </c>
      <c r="M15">
        <v>0</v>
      </c>
    </row>
    <row r="16" spans="1:13" ht="12.75">
      <c r="A16" s="2" t="s">
        <v>362</v>
      </c>
      <c r="B16">
        <v>2137</v>
      </c>
      <c r="C16">
        <v>0</v>
      </c>
      <c r="D16">
        <v>0</v>
      </c>
      <c r="E16">
        <v>0</v>
      </c>
      <c r="F16">
        <v>0</v>
      </c>
      <c r="G16">
        <v>0</v>
      </c>
      <c r="H16">
        <v>0</v>
      </c>
      <c r="I16">
        <v>0</v>
      </c>
      <c r="J16">
        <v>0</v>
      </c>
      <c r="K16">
        <v>0</v>
      </c>
      <c r="L16">
        <v>0</v>
      </c>
      <c r="M16">
        <v>0</v>
      </c>
    </row>
    <row r="17" spans="1:13" ht="12.75">
      <c r="A17" s="2" t="s">
        <v>363</v>
      </c>
      <c r="B17">
        <v>1051</v>
      </c>
      <c r="C17">
        <v>0</v>
      </c>
      <c r="D17">
        <v>0</v>
      </c>
      <c r="E17">
        <v>0</v>
      </c>
      <c r="F17">
        <v>0</v>
      </c>
      <c r="G17">
        <v>0</v>
      </c>
      <c r="H17">
        <v>0</v>
      </c>
      <c r="I17">
        <v>0</v>
      </c>
      <c r="J17">
        <v>0</v>
      </c>
      <c r="K17">
        <v>0</v>
      </c>
      <c r="L17">
        <v>0</v>
      </c>
      <c r="M17">
        <v>0</v>
      </c>
    </row>
    <row r="18" spans="1:13" ht="12.75">
      <c r="A18" s="2" t="s">
        <v>364</v>
      </c>
      <c r="B18">
        <v>5723</v>
      </c>
      <c r="C18">
        <v>0</v>
      </c>
      <c r="D18">
        <v>0</v>
      </c>
      <c r="E18">
        <v>0</v>
      </c>
      <c r="F18">
        <v>0</v>
      </c>
      <c r="G18">
        <v>0</v>
      </c>
      <c r="H18">
        <v>0</v>
      </c>
      <c r="I18">
        <v>0</v>
      </c>
      <c r="J18">
        <v>0</v>
      </c>
      <c r="K18">
        <v>1110</v>
      </c>
      <c r="L18">
        <v>0</v>
      </c>
      <c r="M18">
        <v>0</v>
      </c>
    </row>
    <row r="19" spans="1:13" ht="12.75">
      <c r="A19" s="2" t="s">
        <v>365</v>
      </c>
      <c r="B19">
        <v>945</v>
      </c>
      <c r="C19">
        <v>0</v>
      </c>
      <c r="D19">
        <v>0</v>
      </c>
      <c r="E19">
        <v>13972</v>
      </c>
      <c r="F19">
        <v>22730</v>
      </c>
      <c r="G19">
        <v>39538</v>
      </c>
      <c r="H19">
        <v>0</v>
      </c>
      <c r="I19">
        <v>0</v>
      </c>
      <c r="J19">
        <v>0</v>
      </c>
      <c r="K19">
        <v>0</v>
      </c>
      <c r="L19">
        <v>0</v>
      </c>
      <c r="M19">
        <v>0</v>
      </c>
    </row>
    <row r="20" spans="1:13" ht="12.75">
      <c r="A20" s="2" t="s">
        <v>469</v>
      </c>
      <c r="B20">
        <v>187</v>
      </c>
      <c r="C20">
        <v>0</v>
      </c>
      <c r="D20">
        <v>0</v>
      </c>
      <c r="E20">
        <v>1771</v>
      </c>
      <c r="F20">
        <v>0</v>
      </c>
      <c r="G20">
        <v>283</v>
      </c>
      <c r="H20">
        <v>0</v>
      </c>
      <c r="I20">
        <v>0</v>
      </c>
      <c r="J20">
        <v>0</v>
      </c>
      <c r="K20">
        <v>0</v>
      </c>
      <c r="L20">
        <v>0</v>
      </c>
      <c r="M20">
        <v>0</v>
      </c>
    </row>
    <row r="21" spans="1:13" ht="12.75">
      <c r="A21" s="2" t="s">
        <v>366</v>
      </c>
      <c r="B21">
        <v>2919</v>
      </c>
      <c r="C21">
        <v>0</v>
      </c>
      <c r="D21">
        <v>0</v>
      </c>
      <c r="E21">
        <v>33333</v>
      </c>
      <c r="F21">
        <v>29088</v>
      </c>
      <c r="G21">
        <v>90198</v>
      </c>
      <c r="H21">
        <v>0</v>
      </c>
      <c r="I21">
        <v>0</v>
      </c>
      <c r="J21">
        <v>0</v>
      </c>
      <c r="K21">
        <v>0</v>
      </c>
      <c r="L21">
        <v>762</v>
      </c>
      <c r="M21">
        <v>0</v>
      </c>
    </row>
    <row r="22" spans="1:13" ht="12.75">
      <c r="A22" s="2" t="s">
        <v>367</v>
      </c>
      <c r="B22">
        <v>1747</v>
      </c>
      <c r="C22">
        <v>0</v>
      </c>
      <c r="D22">
        <v>0</v>
      </c>
      <c r="E22">
        <v>11979</v>
      </c>
      <c r="F22">
        <v>11086</v>
      </c>
      <c r="G22">
        <v>55804</v>
      </c>
      <c r="H22">
        <v>0</v>
      </c>
      <c r="I22">
        <v>0</v>
      </c>
      <c r="J22">
        <v>0</v>
      </c>
      <c r="K22">
        <v>0</v>
      </c>
      <c r="L22">
        <v>0</v>
      </c>
      <c r="M22">
        <v>0</v>
      </c>
    </row>
    <row r="23" spans="1:13" ht="12.75">
      <c r="A23" s="2" t="s">
        <v>368</v>
      </c>
      <c r="B23">
        <v>2576</v>
      </c>
      <c r="C23">
        <v>0</v>
      </c>
      <c r="D23">
        <v>0</v>
      </c>
      <c r="E23">
        <v>0</v>
      </c>
      <c r="F23">
        <v>0</v>
      </c>
      <c r="G23">
        <v>0</v>
      </c>
      <c r="H23">
        <v>0</v>
      </c>
      <c r="I23">
        <v>0</v>
      </c>
      <c r="J23">
        <v>0</v>
      </c>
      <c r="K23">
        <v>2762</v>
      </c>
      <c r="L23">
        <v>0</v>
      </c>
      <c r="M23">
        <v>0</v>
      </c>
    </row>
    <row r="24" spans="1:13" ht="12.75">
      <c r="A24" s="2" t="s">
        <v>369</v>
      </c>
      <c r="B24">
        <v>10358</v>
      </c>
      <c r="C24">
        <v>0</v>
      </c>
      <c r="D24">
        <v>0</v>
      </c>
      <c r="E24">
        <v>0</v>
      </c>
      <c r="F24">
        <v>0</v>
      </c>
      <c r="G24">
        <v>0</v>
      </c>
      <c r="H24">
        <v>0</v>
      </c>
      <c r="I24">
        <v>0</v>
      </c>
      <c r="J24">
        <v>0</v>
      </c>
      <c r="K24">
        <v>1410</v>
      </c>
      <c r="L24">
        <v>1043</v>
      </c>
      <c r="M24">
        <v>0</v>
      </c>
    </row>
    <row r="25" spans="1:13" ht="12.75">
      <c r="A25" s="2" t="s">
        <v>370</v>
      </c>
      <c r="B25">
        <v>2403</v>
      </c>
      <c r="C25">
        <v>0</v>
      </c>
      <c r="D25">
        <v>0</v>
      </c>
      <c r="E25">
        <v>0</v>
      </c>
      <c r="F25">
        <v>0</v>
      </c>
      <c r="G25">
        <v>0</v>
      </c>
      <c r="H25">
        <v>0</v>
      </c>
      <c r="I25">
        <v>0</v>
      </c>
      <c r="J25">
        <v>0</v>
      </c>
      <c r="K25">
        <v>0</v>
      </c>
      <c r="L25">
        <v>0</v>
      </c>
      <c r="M25">
        <v>0</v>
      </c>
    </row>
    <row r="26" spans="1:13" ht="12.75">
      <c r="A26" s="2" t="s">
        <v>371</v>
      </c>
      <c r="B26">
        <v>587</v>
      </c>
      <c r="C26">
        <v>0</v>
      </c>
      <c r="D26">
        <v>0</v>
      </c>
      <c r="E26">
        <v>0</v>
      </c>
      <c r="F26">
        <v>0</v>
      </c>
      <c r="G26">
        <v>0</v>
      </c>
      <c r="H26">
        <v>0</v>
      </c>
      <c r="I26">
        <v>0</v>
      </c>
      <c r="J26">
        <v>0</v>
      </c>
      <c r="K26">
        <v>0</v>
      </c>
      <c r="L26">
        <v>0</v>
      </c>
      <c r="M26">
        <v>0</v>
      </c>
    </row>
    <row r="27" spans="1:13" ht="12.75">
      <c r="A27" s="2" t="s">
        <v>372</v>
      </c>
      <c r="B27">
        <v>384</v>
      </c>
      <c r="C27">
        <v>0</v>
      </c>
      <c r="D27">
        <v>0</v>
      </c>
      <c r="E27">
        <v>0</v>
      </c>
      <c r="F27">
        <v>0</v>
      </c>
      <c r="G27">
        <v>0</v>
      </c>
      <c r="H27">
        <v>0</v>
      </c>
      <c r="I27">
        <v>0</v>
      </c>
      <c r="J27">
        <v>0</v>
      </c>
      <c r="K27">
        <v>0</v>
      </c>
      <c r="L27">
        <v>0</v>
      </c>
      <c r="M27">
        <v>0</v>
      </c>
    </row>
    <row r="28" spans="1:13" ht="12.75">
      <c r="A28" s="2" t="s">
        <v>373</v>
      </c>
      <c r="B28">
        <v>579</v>
      </c>
      <c r="C28">
        <v>0</v>
      </c>
      <c r="D28">
        <v>0</v>
      </c>
      <c r="E28">
        <v>0</v>
      </c>
      <c r="F28">
        <v>0</v>
      </c>
      <c r="G28">
        <v>0</v>
      </c>
      <c r="H28">
        <v>0</v>
      </c>
      <c r="I28">
        <v>0</v>
      </c>
      <c r="J28">
        <v>0</v>
      </c>
      <c r="K28">
        <v>0</v>
      </c>
      <c r="L28">
        <v>0</v>
      </c>
      <c r="M28">
        <v>0</v>
      </c>
    </row>
    <row r="29" spans="1:13" ht="12.75">
      <c r="A29" s="2" t="s">
        <v>454</v>
      </c>
      <c r="B29">
        <v>472</v>
      </c>
      <c r="C29">
        <v>6838</v>
      </c>
      <c r="D29">
        <v>0</v>
      </c>
      <c r="E29">
        <v>14816</v>
      </c>
      <c r="F29">
        <v>4568</v>
      </c>
      <c r="G29">
        <v>10415</v>
      </c>
      <c r="H29">
        <v>0</v>
      </c>
      <c r="I29">
        <v>0</v>
      </c>
      <c r="J29">
        <v>0</v>
      </c>
      <c r="K29">
        <v>0</v>
      </c>
      <c r="L29">
        <v>0</v>
      </c>
      <c r="M29">
        <v>0</v>
      </c>
    </row>
    <row r="30" spans="1:13" ht="12.75">
      <c r="A30" s="2" t="s">
        <v>374</v>
      </c>
      <c r="B30">
        <v>578</v>
      </c>
      <c r="C30">
        <v>0</v>
      </c>
      <c r="D30">
        <v>0</v>
      </c>
      <c r="E30">
        <v>0</v>
      </c>
      <c r="F30">
        <v>0</v>
      </c>
      <c r="G30">
        <v>0</v>
      </c>
      <c r="H30">
        <v>0</v>
      </c>
      <c r="I30">
        <v>0</v>
      </c>
      <c r="J30">
        <v>0</v>
      </c>
      <c r="K30">
        <v>3905</v>
      </c>
      <c r="L30">
        <v>0</v>
      </c>
      <c r="M30">
        <v>0</v>
      </c>
    </row>
    <row r="31" spans="1:13" ht="12.75">
      <c r="A31" s="2" t="s">
        <v>375</v>
      </c>
      <c r="B31">
        <v>682</v>
      </c>
      <c r="C31">
        <v>0</v>
      </c>
      <c r="D31">
        <v>0</v>
      </c>
      <c r="E31">
        <v>0</v>
      </c>
      <c r="F31">
        <v>0</v>
      </c>
      <c r="G31">
        <v>0</v>
      </c>
      <c r="H31">
        <v>0</v>
      </c>
      <c r="I31">
        <v>0</v>
      </c>
      <c r="J31">
        <v>0</v>
      </c>
      <c r="K31">
        <v>0</v>
      </c>
      <c r="L31">
        <v>0</v>
      </c>
      <c r="M31">
        <v>0</v>
      </c>
    </row>
    <row r="32" spans="1:13" ht="12.75">
      <c r="A32" s="2" t="s">
        <v>376</v>
      </c>
      <c r="B32">
        <v>2702</v>
      </c>
      <c r="C32">
        <v>0</v>
      </c>
      <c r="D32">
        <v>0</v>
      </c>
      <c r="E32">
        <v>0</v>
      </c>
      <c r="F32">
        <v>0</v>
      </c>
      <c r="G32">
        <v>0</v>
      </c>
      <c r="H32">
        <v>0</v>
      </c>
      <c r="I32">
        <v>0</v>
      </c>
      <c r="J32">
        <v>0</v>
      </c>
      <c r="K32">
        <v>0</v>
      </c>
      <c r="L32">
        <v>22695</v>
      </c>
      <c r="M32">
        <v>0</v>
      </c>
    </row>
    <row r="33" spans="1:13" ht="12.75">
      <c r="A33" s="2" t="s">
        <v>377</v>
      </c>
      <c r="B33">
        <v>108</v>
      </c>
      <c r="C33">
        <v>0</v>
      </c>
      <c r="D33">
        <v>0</v>
      </c>
      <c r="E33">
        <v>0</v>
      </c>
      <c r="F33">
        <v>0</v>
      </c>
      <c r="G33">
        <v>0</v>
      </c>
      <c r="H33">
        <v>0</v>
      </c>
      <c r="I33">
        <v>0</v>
      </c>
      <c r="J33">
        <v>0</v>
      </c>
      <c r="K33">
        <v>0</v>
      </c>
      <c r="L33">
        <v>16282</v>
      </c>
      <c r="M33">
        <v>0</v>
      </c>
    </row>
    <row r="34" spans="1:13" ht="12.75">
      <c r="A34" s="2" t="s">
        <v>378</v>
      </c>
      <c r="B34">
        <v>1074</v>
      </c>
      <c r="C34">
        <v>0</v>
      </c>
      <c r="D34">
        <v>0</v>
      </c>
      <c r="E34">
        <v>0</v>
      </c>
      <c r="F34">
        <v>0</v>
      </c>
      <c r="G34">
        <v>0</v>
      </c>
      <c r="H34">
        <v>0</v>
      </c>
      <c r="I34">
        <v>0</v>
      </c>
      <c r="J34">
        <v>0</v>
      </c>
      <c r="K34">
        <v>0</v>
      </c>
      <c r="L34">
        <v>0</v>
      </c>
      <c r="M34">
        <v>0</v>
      </c>
    </row>
    <row r="35" spans="1:13" ht="12.75">
      <c r="A35" s="2" t="s">
        <v>162</v>
      </c>
      <c r="B35" s="2">
        <f aca="true" t="shared" si="0" ref="B35:M35">SUM(B7:B34)</f>
        <v>43864</v>
      </c>
      <c r="C35" s="2">
        <f t="shared" si="0"/>
        <v>50068</v>
      </c>
      <c r="D35" s="2">
        <f t="shared" si="0"/>
        <v>198831</v>
      </c>
      <c r="E35" s="2">
        <f t="shared" si="0"/>
        <v>199782</v>
      </c>
      <c r="F35" s="2">
        <f t="shared" si="0"/>
        <v>178385</v>
      </c>
      <c r="G35" s="2">
        <f t="shared" si="0"/>
        <v>500517</v>
      </c>
      <c r="H35" s="2">
        <f t="shared" si="0"/>
        <v>0</v>
      </c>
      <c r="I35" s="2">
        <f t="shared" si="0"/>
        <v>0</v>
      </c>
      <c r="J35" s="2">
        <f t="shared" si="0"/>
        <v>0</v>
      </c>
      <c r="K35" s="2">
        <f t="shared" si="0"/>
        <v>12454</v>
      </c>
      <c r="L35" s="2">
        <f t="shared" si="0"/>
        <v>45679</v>
      </c>
      <c r="M35" s="2">
        <f t="shared" si="0"/>
        <v>0</v>
      </c>
    </row>
    <row r="37" ht="12.75">
      <c r="A37" s="2" t="s">
        <v>548</v>
      </c>
    </row>
    <row r="38" spans="1:15" ht="12.75">
      <c r="A38" s="2" t="s">
        <v>344</v>
      </c>
      <c r="B38" s="2" t="s">
        <v>549</v>
      </c>
      <c r="C38" s="2" t="s">
        <v>550</v>
      </c>
      <c r="D38" s="2" t="s">
        <v>551</v>
      </c>
      <c r="E38" s="2" t="s">
        <v>552</v>
      </c>
      <c r="F38" s="2" t="s">
        <v>553</v>
      </c>
      <c r="G38" s="2" t="s">
        <v>554</v>
      </c>
      <c r="H38" s="2" t="s">
        <v>555</v>
      </c>
      <c r="I38" s="2" t="s">
        <v>556</v>
      </c>
      <c r="J38" s="2" t="s">
        <v>557</v>
      </c>
      <c r="K38" s="2" t="s">
        <v>558</v>
      </c>
      <c r="L38" s="2" t="s">
        <v>559</v>
      </c>
      <c r="M38" s="2" t="s">
        <v>560</v>
      </c>
      <c r="N38" s="2" t="s">
        <v>561</v>
      </c>
      <c r="O38" s="2" t="s">
        <v>562</v>
      </c>
    </row>
    <row r="39" spans="1:15" ht="12.75">
      <c r="A39" s="2" t="s">
        <v>355</v>
      </c>
      <c r="B39">
        <v>0</v>
      </c>
      <c r="C39">
        <v>0</v>
      </c>
      <c r="D39">
        <v>4426</v>
      </c>
      <c r="E39">
        <v>0</v>
      </c>
      <c r="F39">
        <v>0</v>
      </c>
      <c r="G39">
        <v>0</v>
      </c>
      <c r="H39">
        <v>0</v>
      </c>
      <c r="I39">
        <v>0</v>
      </c>
      <c r="J39">
        <v>0</v>
      </c>
      <c r="K39">
        <v>0</v>
      </c>
      <c r="L39">
        <v>0</v>
      </c>
      <c r="M39">
        <v>0</v>
      </c>
      <c r="N39">
        <v>0</v>
      </c>
      <c r="O39">
        <v>0</v>
      </c>
    </row>
    <row r="40" spans="1:15" ht="12.75">
      <c r="A40" s="2" t="s">
        <v>357</v>
      </c>
      <c r="B40">
        <v>0</v>
      </c>
      <c r="C40">
        <v>0</v>
      </c>
      <c r="D40">
        <v>3775</v>
      </c>
      <c r="E40">
        <v>0</v>
      </c>
      <c r="F40">
        <v>0</v>
      </c>
      <c r="G40">
        <v>0</v>
      </c>
      <c r="H40">
        <v>0</v>
      </c>
      <c r="I40">
        <v>0</v>
      </c>
      <c r="J40">
        <v>0</v>
      </c>
      <c r="K40">
        <v>0</v>
      </c>
      <c r="L40">
        <v>0</v>
      </c>
      <c r="M40">
        <v>0</v>
      </c>
      <c r="N40">
        <v>0</v>
      </c>
      <c r="O40">
        <v>0</v>
      </c>
    </row>
    <row r="41" spans="1:15" ht="12.75">
      <c r="A41" s="2" t="s">
        <v>358</v>
      </c>
      <c r="B41">
        <v>0</v>
      </c>
      <c r="C41">
        <v>0</v>
      </c>
      <c r="D41">
        <v>4366</v>
      </c>
      <c r="E41">
        <v>0</v>
      </c>
      <c r="F41">
        <v>0</v>
      </c>
      <c r="G41">
        <v>0</v>
      </c>
      <c r="H41">
        <v>0</v>
      </c>
      <c r="I41">
        <v>0</v>
      </c>
      <c r="J41">
        <v>0</v>
      </c>
      <c r="K41">
        <v>0</v>
      </c>
      <c r="L41">
        <v>0</v>
      </c>
      <c r="M41">
        <v>0</v>
      </c>
      <c r="N41">
        <v>0</v>
      </c>
      <c r="O41">
        <v>0</v>
      </c>
    </row>
    <row r="42" spans="1:15" ht="12.75">
      <c r="A42" s="2" t="s">
        <v>359</v>
      </c>
      <c r="B42">
        <v>0</v>
      </c>
      <c r="C42">
        <v>0</v>
      </c>
      <c r="D42">
        <v>4187</v>
      </c>
      <c r="E42">
        <v>0</v>
      </c>
      <c r="F42">
        <v>0</v>
      </c>
      <c r="G42">
        <v>0</v>
      </c>
      <c r="H42">
        <v>0</v>
      </c>
      <c r="I42">
        <v>0</v>
      </c>
      <c r="J42">
        <v>0</v>
      </c>
      <c r="K42">
        <v>0</v>
      </c>
      <c r="L42">
        <v>0</v>
      </c>
      <c r="M42">
        <v>0</v>
      </c>
      <c r="N42">
        <v>0</v>
      </c>
      <c r="O42">
        <v>0</v>
      </c>
    </row>
    <row r="43" spans="1:15" ht="12.75">
      <c r="A43" s="2" t="s">
        <v>361</v>
      </c>
      <c r="B43">
        <v>0</v>
      </c>
      <c r="C43">
        <v>0</v>
      </c>
      <c r="D43">
        <v>0</v>
      </c>
      <c r="E43">
        <v>0</v>
      </c>
      <c r="F43">
        <v>0</v>
      </c>
      <c r="G43">
        <v>0</v>
      </c>
      <c r="H43">
        <v>0</v>
      </c>
      <c r="I43">
        <v>0</v>
      </c>
      <c r="J43">
        <v>0</v>
      </c>
      <c r="K43">
        <v>0</v>
      </c>
      <c r="L43">
        <v>0</v>
      </c>
      <c r="M43">
        <v>0</v>
      </c>
      <c r="N43">
        <v>1239</v>
      </c>
      <c r="O43">
        <v>0</v>
      </c>
    </row>
    <row r="44" spans="1:15" ht="12.75">
      <c r="A44" s="2" t="s">
        <v>362</v>
      </c>
      <c r="B44">
        <v>0</v>
      </c>
      <c r="C44">
        <v>0</v>
      </c>
      <c r="D44">
        <v>5482</v>
      </c>
      <c r="E44">
        <v>65276</v>
      </c>
      <c r="F44">
        <v>0</v>
      </c>
      <c r="G44">
        <v>0</v>
      </c>
      <c r="H44">
        <v>2082</v>
      </c>
      <c r="I44">
        <v>6462</v>
      </c>
      <c r="J44">
        <v>0</v>
      </c>
      <c r="K44">
        <v>0</v>
      </c>
      <c r="L44">
        <v>0</v>
      </c>
      <c r="M44">
        <v>0</v>
      </c>
      <c r="N44">
        <v>1239</v>
      </c>
      <c r="O44">
        <v>2567</v>
      </c>
    </row>
    <row r="45" spans="1:15" ht="12.75">
      <c r="A45" s="2" t="s">
        <v>363</v>
      </c>
      <c r="B45">
        <v>0</v>
      </c>
      <c r="C45">
        <v>2135</v>
      </c>
      <c r="D45">
        <v>3758</v>
      </c>
      <c r="E45">
        <v>31137</v>
      </c>
      <c r="F45">
        <v>0</v>
      </c>
      <c r="G45">
        <v>0</v>
      </c>
      <c r="H45">
        <v>412</v>
      </c>
      <c r="I45">
        <v>19978</v>
      </c>
      <c r="J45">
        <v>3099</v>
      </c>
      <c r="K45">
        <v>0</v>
      </c>
      <c r="L45">
        <v>0</v>
      </c>
      <c r="M45">
        <v>0</v>
      </c>
      <c r="N45">
        <v>8083</v>
      </c>
      <c r="O45">
        <v>0</v>
      </c>
    </row>
    <row r="46" spans="1:15" ht="12.75">
      <c r="A46" s="2" t="s">
        <v>364</v>
      </c>
      <c r="B46">
        <v>0</v>
      </c>
      <c r="C46">
        <v>5145</v>
      </c>
      <c r="D46">
        <v>52362</v>
      </c>
      <c r="E46">
        <v>185406</v>
      </c>
      <c r="F46">
        <v>0</v>
      </c>
      <c r="G46">
        <v>0</v>
      </c>
      <c r="H46">
        <v>5611</v>
      </c>
      <c r="I46">
        <v>21693</v>
      </c>
      <c r="J46">
        <v>0</v>
      </c>
      <c r="K46">
        <v>0</v>
      </c>
      <c r="L46">
        <v>0</v>
      </c>
      <c r="M46">
        <v>0</v>
      </c>
      <c r="N46">
        <v>3099</v>
      </c>
      <c r="O46">
        <v>2528</v>
      </c>
    </row>
    <row r="47" spans="1:15" ht="12.75">
      <c r="A47" s="2" t="s">
        <v>365</v>
      </c>
      <c r="B47">
        <v>0</v>
      </c>
      <c r="C47">
        <v>0</v>
      </c>
      <c r="D47">
        <v>7548</v>
      </c>
      <c r="E47">
        <v>0</v>
      </c>
      <c r="F47">
        <v>0</v>
      </c>
      <c r="G47">
        <v>0</v>
      </c>
      <c r="H47">
        <v>0</v>
      </c>
      <c r="I47">
        <v>0</v>
      </c>
      <c r="J47">
        <v>0</v>
      </c>
      <c r="K47">
        <v>0</v>
      </c>
      <c r="L47">
        <v>0</v>
      </c>
      <c r="M47">
        <v>0</v>
      </c>
      <c r="N47">
        <v>0</v>
      </c>
      <c r="O47">
        <v>0</v>
      </c>
    </row>
    <row r="48" spans="1:15" ht="12.75">
      <c r="A48" s="2" t="s">
        <v>366</v>
      </c>
      <c r="B48">
        <v>0</v>
      </c>
      <c r="C48">
        <v>0</v>
      </c>
      <c r="D48">
        <v>12199</v>
      </c>
      <c r="E48">
        <v>0</v>
      </c>
      <c r="F48">
        <v>0</v>
      </c>
      <c r="G48">
        <v>0</v>
      </c>
      <c r="H48">
        <v>0</v>
      </c>
      <c r="I48">
        <v>0</v>
      </c>
      <c r="J48">
        <v>0</v>
      </c>
      <c r="K48">
        <v>0</v>
      </c>
      <c r="L48">
        <v>0</v>
      </c>
      <c r="M48">
        <v>0</v>
      </c>
      <c r="N48">
        <v>0</v>
      </c>
      <c r="O48">
        <v>0</v>
      </c>
    </row>
    <row r="49" spans="1:15" ht="12.75">
      <c r="A49" s="2" t="s">
        <v>367</v>
      </c>
      <c r="B49">
        <v>0</v>
      </c>
      <c r="C49">
        <v>0</v>
      </c>
      <c r="D49">
        <v>3729</v>
      </c>
      <c r="E49">
        <v>0</v>
      </c>
      <c r="F49">
        <v>0</v>
      </c>
      <c r="G49">
        <v>0</v>
      </c>
      <c r="H49">
        <v>0</v>
      </c>
      <c r="I49">
        <v>0</v>
      </c>
      <c r="J49">
        <v>0</v>
      </c>
      <c r="K49">
        <v>0</v>
      </c>
      <c r="L49">
        <v>0</v>
      </c>
      <c r="M49">
        <v>0</v>
      </c>
      <c r="N49">
        <v>0</v>
      </c>
      <c r="O49">
        <v>0</v>
      </c>
    </row>
    <row r="50" spans="1:15" ht="12.75">
      <c r="A50" s="2" t="s">
        <v>368</v>
      </c>
      <c r="B50">
        <v>0</v>
      </c>
      <c r="C50">
        <v>0</v>
      </c>
      <c r="D50">
        <v>37786</v>
      </c>
      <c r="E50">
        <v>87219</v>
      </c>
      <c r="F50">
        <v>0</v>
      </c>
      <c r="G50">
        <v>0</v>
      </c>
      <c r="H50">
        <v>984</v>
      </c>
      <c r="I50">
        <v>21231</v>
      </c>
      <c r="J50">
        <v>0</v>
      </c>
      <c r="K50">
        <v>0</v>
      </c>
      <c r="L50">
        <v>0</v>
      </c>
      <c r="M50">
        <v>0</v>
      </c>
      <c r="N50">
        <v>0</v>
      </c>
      <c r="O50">
        <v>1360</v>
      </c>
    </row>
    <row r="51" spans="1:15" ht="12.75">
      <c r="A51" s="2" t="s">
        <v>369</v>
      </c>
      <c r="B51">
        <v>0</v>
      </c>
      <c r="C51">
        <v>652</v>
      </c>
      <c r="D51">
        <v>51128</v>
      </c>
      <c r="E51">
        <v>373986</v>
      </c>
      <c r="F51">
        <v>254</v>
      </c>
      <c r="G51">
        <v>0</v>
      </c>
      <c r="H51">
        <v>14790</v>
      </c>
      <c r="I51">
        <v>43134</v>
      </c>
      <c r="J51">
        <v>0</v>
      </c>
      <c r="K51">
        <v>0</v>
      </c>
      <c r="L51">
        <v>0</v>
      </c>
      <c r="M51">
        <v>0</v>
      </c>
      <c r="N51">
        <v>2479</v>
      </c>
      <c r="O51">
        <v>4714</v>
      </c>
    </row>
    <row r="52" spans="1:15" ht="12.75">
      <c r="A52" s="2" t="s">
        <v>370</v>
      </c>
      <c r="B52">
        <v>0</v>
      </c>
      <c r="C52">
        <v>412</v>
      </c>
      <c r="D52">
        <v>8015</v>
      </c>
      <c r="E52">
        <v>88303</v>
      </c>
      <c r="F52">
        <v>0</v>
      </c>
      <c r="G52">
        <v>0</v>
      </c>
      <c r="H52">
        <v>5360</v>
      </c>
      <c r="I52">
        <v>0</v>
      </c>
      <c r="J52">
        <v>0</v>
      </c>
      <c r="K52">
        <v>0</v>
      </c>
      <c r="L52">
        <v>0</v>
      </c>
      <c r="M52">
        <v>0</v>
      </c>
      <c r="N52">
        <v>0</v>
      </c>
      <c r="O52">
        <v>3677</v>
      </c>
    </row>
    <row r="53" spans="1:15" ht="12.75">
      <c r="A53" s="2" t="s">
        <v>371</v>
      </c>
      <c r="B53">
        <v>0</v>
      </c>
      <c r="C53">
        <v>0</v>
      </c>
      <c r="D53">
        <v>0</v>
      </c>
      <c r="E53">
        <v>17500</v>
      </c>
      <c r="F53">
        <v>0</v>
      </c>
      <c r="G53">
        <v>0</v>
      </c>
      <c r="H53">
        <v>1016</v>
      </c>
      <c r="I53">
        <v>0</v>
      </c>
      <c r="J53">
        <v>0</v>
      </c>
      <c r="K53">
        <v>0</v>
      </c>
      <c r="L53">
        <v>0</v>
      </c>
      <c r="M53">
        <v>0</v>
      </c>
      <c r="N53">
        <v>0</v>
      </c>
      <c r="O53">
        <v>157</v>
      </c>
    </row>
    <row r="54" spans="1:15" ht="12.75">
      <c r="A54" s="2" t="s">
        <v>372</v>
      </c>
      <c r="B54">
        <v>0</v>
      </c>
      <c r="C54">
        <v>0</v>
      </c>
      <c r="D54">
        <v>0</v>
      </c>
      <c r="E54">
        <v>12494</v>
      </c>
      <c r="F54">
        <v>0</v>
      </c>
      <c r="G54">
        <v>0</v>
      </c>
      <c r="H54">
        <v>1135</v>
      </c>
      <c r="I54">
        <v>0</v>
      </c>
      <c r="J54">
        <v>0</v>
      </c>
      <c r="K54">
        <v>0</v>
      </c>
      <c r="L54">
        <v>0</v>
      </c>
      <c r="M54">
        <v>0</v>
      </c>
      <c r="N54">
        <v>0</v>
      </c>
      <c r="O54">
        <v>52</v>
      </c>
    </row>
    <row r="55" spans="1:15" ht="12.75">
      <c r="A55" s="2" t="s">
        <v>373</v>
      </c>
      <c r="B55">
        <v>0</v>
      </c>
      <c r="C55">
        <v>0</v>
      </c>
      <c r="D55">
        <v>0</v>
      </c>
      <c r="E55">
        <v>16408</v>
      </c>
      <c r="F55">
        <v>0</v>
      </c>
      <c r="G55">
        <v>0</v>
      </c>
      <c r="H55">
        <v>1932</v>
      </c>
      <c r="I55">
        <v>0</v>
      </c>
      <c r="J55">
        <v>0</v>
      </c>
      <c r="K55">
        <v>0</v>
      </c>
      <c r="L55">
        <v>0</v>
      </c>
      <c r="M55">
        <v>0</v>
      </c>
      <c r="N55">
        <v>0</v>
      </c>
      <c r="O55">
        <v>114</v>
      </c>
    </row>
    <row r="56" spans="1:15" ht="12.75">
      <c r="A56" s="2" t="s">
        <v>374</v>
      </c>
      <c r="B56">
        <v>0</v>
      </c>
      <c r="C56">
        <v>0</v>
      </c>
      <c r="D56">
        <v>0</v>
      </c>
      <c r="E56">
        <v>15230</v>
      </c>
      <c r="F56">
        <v>0</v>
      </c>
      <c r="G56">
        <v>38659</v>
      </c>
      <c r="H56">
        <v>240</v>
      </c>
      <c r="I56">
        <v>12462</v>
      </c>
      <c r="J56">
        <v>0</v>
      </c>
      <c r="K56">
        <v>0</v>
      </c>
      <c r="L56">
        <v>0</v>
      </c>
      <c r="M56">
        <v>0</v>
      </c>
      <c r="N56">
        <v>0</v>
      </c>
      <c r="O56">
        <v>0</v>
      </c>
    </row>
    <row r="57" spans="1:15" ht="12.75">
      <c r="A57" s="2" t="s">
        <v>375</v>
      </c>
      <c r="B57">
        <v>0</v>
      </c>
      <c r="C57">
        <v>0</v>
      </c>
      <c r="D57">
        <v>0</v>
      </c>
      <c r="E57">
        <v>23889</v>
      </c>
      <c r="F57">
        <v>0</v>
      </c>
      <c r="G57">
        <v>0</v>
      </c>
      <c r="H57">
        <v>921</v>
      </c>
      <c r="I57">
        <v>20174</v>
      </c>
      <c r="J57">
        <v>0</v>
      </c>
      <c r="K57">
        <v>0</v>
      </c>
      <c r="L57">
        <v>0</v>
      </c>
      <c r="M57">
        <v>0</v>
      </c>
      <c r="N57">
        <v>0</v>
      </c>
      <c r="O57">
        <v>0</v>
      </c>
    </row>
    <row r="58" spans="1:15" ht="12.75">
      <c r="A58" s="2" t="s">
        <v>376</v>
      </c>
      <c r="B58">
        <v>0</v>
      </c>
      <c r="C58">
        <v>0</v>
      </c>
      <c r="D58">
        <v>0</v>
      </c>
      <c r="E58">
        <v>88967</v>
      </c>
      <c r="F58">
        <v>0</v>
      </c>
      <c r="G58">
        <v>0</v>
      </c>
      <c r="H58">
        <v>5091</v>
      </c>
      <c r="I58">
        <v>0</v>
      </c>
      <c r="J58">
        <v>0</v>
      </c>
      <c r="K58">
        <v>0</v>
      </c>
      <c r="L58">
        <v>0</v>
      </c>
      <c r="M58">
        <v>0</v>
      </c>
      <c r="N58">
        <v>0</v>
      </c>
      <c r="O58">
        <v>0</v>
      </c>
    </row>
    <row r="59" spans="1:15" ht="12.75">
      <c r="A59" s="2" t="s">
        <v>377</v>
      </c>
      <c r="B59">
        <v>0</v>
      </c>
      <c r="C59">
        <v>0</v>
      </c>
      <c r="D59">
        <v>0</v>
      </c>
      <c r="E59">
        <v>2548</v>
      </c>
      <c r="F59">
        <v>0</v>
      </c>
      <c r="G59">
        <v>0</v>
      </c>
      <c r="H59">
        <v>325</v>
      </c>
      <c r="I59">
        <v>0</v>
      </c>
      <c r="J59">
        <v>0</v>
      </c>
      <c r="K59">
        <v>0</v>
      </c>
      <c r="L59">
        <v>0</v>
      </c>
      <c r="M59">
        <v>0</v>
      </c>
      <c r="N59">
        <v>0</v>
      </c>
      <c r="O59">
        <v>0</v>
      </c>
    </row>
    <row r="60" spans="1:15" ht="12.75">
      <c r="A60" s="2" t="s">
        <v>378</v>
      </c>
      <c r="B60">
        <v>0</v>
      </c>
      <c r="C60">
        <v>0</v>
      </c>
      <c r="D60">
        <v>0</v>
      </c>
      <c r="E60">
        <v>31599</v>
      </c>
      <c r="F60">
        <v>0</v>
      </c>
      <c r="G60">
        <v>0</v>
      </c>
      <c r="H60">
        <v>3348</v>
      </c>
      <c r="I60">
        <v>0</v>
      </c>
      <c r="J60">
        <v>0</v>
      </c>
      <c r="K60">
        <v>0</v>
      </c>
      <c r="L60">
        <v>0</v>
      </c>
      <c r="M60">
        <v>0</v>
      </c>
      <c r="N60">
        <v>0</v>
      </c>
      <c r="O60">
        <v>0</v>
      </c>
    </row>
    <row r="61" spans="1:15" ht="12.75">
      <c r="A61" s="2" t="s">
        <v>162</v>
      </c>
      <c r="B61" s="2">
        <f aca="true" t="shared" si="1" ref="B61:O61">SUM(B39:B60)</f>
        <v>0</v>
      </c>
      <c r="C61" s="2">
        <f t="shared" si="1"/>
        <v>8344</v>
      </c>
      <c r="D61" s="2">
        <f t="shared" si="1"/>
        <v>198761</v>
      </c>
      <c r="E61" s="2">
        <f t="shared" si="1"/>
        <v>1039962</v>
      </c>
      <c r="F61" s="2">
        <f t="shared" si="1"/>
        <v>254</v>
      </c>
      <c r="G61" s="2">
        <f t="shared" si="1"/>
        <v>38659</v>
      </c>
      <c r="H61" s="2">
        <f t="shared" si="1"/>
        <v>43247</v>
      </c>
      <c r="I61" s="2">
        <f t="shared" si="1"/>
        <v>145134</v>
      </c>
      <c r="J61" s="2">
        <f t="shared" si="1"/>
        <v>3099</v>
      </c>
      <c r="K61" s="2">
        <f t="shared" si="1"/>
        <v>0</v>
      </c>
      <c r="L61" s="2">
        <f t="shared" si="1"/>
        <v>0</v>
      </c>
      <c r="M61" s="2">
        <f t="shared" si="1"/>
        <v>0</v>
      </c>
      <c r="N61" s="2">
        <f t="shared" si="1"/>
        <v>16139</v>
      </c>
      <c r="O61" s="2">
        <f t="shared" si="1"/>
        <v>15169</v>
      </c>
    </row>
    <row r="64" ht="12.75">
      <c r="A64" s="2" t="s">
        <v>563</v>
      </c>
    </row>
    <row r="65" spans="1:5" ht="12.75">
      <c r="A65" s="2" t="s">
        <v>564</v>
      </c>
      <c r="B65" s="2" t="s">
        <v>565</v>
      </c>
      <c r="C65" s="2" t="s">
        <v>566</v>
      </c>
      <c r="D65" s="2" t="s">
        <v>567</v>
      </c>
      <c r="E65" s="2" t="s">
        <v>162</v>
      </c>
    </row>
    <row r="66" spans="1:5" ht="12.75">
      <c r="A66" s="2" t="s">
        <v>353</v>
      </c>
      <c r="B66" s="2">
        <f>9663</f>
        <v>9663</v>
      </c>
      <c r="C66" s="2">
        <f>0</f>
        <v>0</v>
      </c>
      <c r="D66" s="2">
        <f>0</f>
        <v>0</v>
      </c>
      <c r="E66" s="2">
        <f>SUM(B7:M7)</f>
        <v>9663</v>
      </c>
    </row>
    <row r="67" spans="1:5" ht="12.75">
      <c r="A67" s="2" t="s">
        <v>354</v>
      </c>
      <c r="B67" s="2">
        <f>11330</f>
        <v>11330</v>
      </c>
      <c r="C67" s="2">
        <f>0</f>
        <v>0</v>
      </c>
      <c r="D67" s="2">
        <f>0</f>
        <v>0</v>
      </c>
      <c r="E67" s="2">
        <f>SUM(B8:M8)</f>
        <v>11330</v>
      </c>
    </row>
    <row r="68" spans="1:5" ht="12.75">
      <c r="A68" s="2" t="s">
        <v>355</v>
      </c>
      <c r="B68" s="2">
        <f>67916</f>
        <v>67916</v>
      </c>
      <c r="C68" s="2">
        <f>4426</f>
        <v>4426</v>
      </c>
      <c r="D68" s="2">
        <f>0</f>
        <v>0</v>
      </c>
      <c r="E68" s="2">
        <f>SUM(B9:M9,SUM(B39:O39))</f>
        <v>72342</v>
      </c>
    </row>
    <row r="69" spans="1:5" ht="12.75">
      <c r="A69" s="2" t="s">
        <v>356</v>
      </c>
      <c r="B69" s="2">
        <f>114721</f>
        <v>114721</v>
      </c>
      <c r="C69" s="2">
        <f>0</f>
        <v>0</v>
      </c>
      <c r="D69" s="2">
        <f>0</f>
        <v>0</v>
      </c>
      <c r="E69" s="2">
        <f>SUM(B10:M10)</f>
        <v>114721</v>
      </c>
    </row>
    <row r="70" spans="1:5" ht="12.75">
      <c r="A70" s="2" t="s">
        <v>357</v>
      </c>
      <c r="B70" s="2">
        <f>182924</f>
        <v>182924</v>
      </c>
      <c r="C70" s="2">
        <f>3775</f>
        <v>3775</v>
      </c>
      <c r="D70" s="2">
        <f>0</f>
        <v>0</v>
      </c>
      <c r="E70" s="2">
        <f>SUM(B11:M11,SUM(B40:O40))</f>
        <v>186699</v>
      </c>
    </row>
    <row r="71" spans="1:5" ht="12.75">
      <c r="A71" s="2" t="s">
        <v>358</v>
      </c>
      <c r="B71" s="2">
        <f>171331</f>
        <v>171331</v>
      </c>
      <c r="C71" s="2">
        <f>4366</f>
        <v>4366</v>
      </c>
      <c r="D71" s="2">
        <f>0</f>
        <v>0</v>
      </c>
      <c r="E71" s="2">
        <f>SUM(B12:M12,SUM(B41:O41))</f>
        <v>175697</v>
      </c>
    </row>
    <row r="72" spans="1:5" ht="12.75">
      <c r="A72" s="2" t="s">
        <v>359</v>
      </c>
      <c r="B72" s="2">
        <f>75978</f>
        <v>75978</v>
      </c>
      <c r="C72" s="2">
        <f>4187</f>
        <v>4187</v>
      </c>
      <c r="D72" s="2">
        <f>0</f>
        <v>0</v>
      </c>
      <c r="E72" s="2">
        <f>SUM(B13:M13,SUM(B42:O42))</f>
        <v>80165</v>
      </c>
    </row>
    <row r="73" spans="1:5" ht="12.75">
      <c r="A73" s="2" t="s">
        <v>360</v>
      </c>
      <c r="B73" s="2">
        <f>70746</f>
        <v>70746</v>
      </c>
      <c r="C73" s="2">
        <f>0</f>
        <v>0</v>
      </c>
      <c r="D73" s="2">
        <f>0</f>
        <v>0</v>
      </c>
      <c r="E73" s="2">
        <f>SUM(B14:M14)</f>
        <v>70746</v>
      </c>
    </row>
    <row r="74" spans="1:5" ht="12.75">
      <c r="A74" s="2" t="s">
        <v>361</v>
      </c>
      <c r="B74" s="2">
        <f>91371</f>
        <v>91371</v>
      </c>
      <c r="C74" s="2">
        <f>1239</f>
        <v>1239</v>
      </c>
      <c r="D74" s="2">
        <f>0</f>
        <v>0</v>
      </c>
      <c r="E74" s="2">
        <f>SUM(B15:M15,SUM(B43:O43))</f>
        <v>92610</v>
      </c>
    </row>
    <row r="75" spans="1:5" ht="12.75">
      <c r="A75" s="2" t="s">
        <v>362</v>
      </c>
      <c r="B75" s="2">
        <f>2137</f>
        <v>2137</v>
      </c>
      <c r="C75" s="2">
        <f>80541</f>
        <v>80541</v>
      </c>
      <c r="D75" s="2">
        <f>2567</f>
        <v>2567</v>
      </c>
      <c r="E75" s="2">
        <f>SUM(B16:M16,SUM(B44:O44))</f>
        <v>85245</v>
      </c>
    </row>
    <row r="76" spans="1:5" ht="12.75">
      <c r="A76" s="2" t="s">
        <v>363</v>
      </c>
      <c r="B76" s="2">
        <f>1051</f>
        <v>1051</v>
      </c>
      <c r="C76" s="2">
        <f>68602</f>
        <v>68602</v>
      </c>
      <c r="D76" s="2">
        <f>0</f>
        <v>0</v>
      </c>
      <c r="E76" s="2">
        <f>SUM(B17:M17,SUM(B45:O45))</f>
        <v>69653</v>
      </c>
    </row>
    <row r="77" spans="1:5" ht="12.75">
      <c r="A77" s="2" t="s">
        <v>364</v>
      </c>
      <c r="B77" s="2">
        <f>6833</f>
        <v>6833</v>
      </c>
      <c r="C77" s="2">
        <f>273316</f>
        <v>273316</v>
      </c>
      <c r="D77" s="2">
        <f>2528</f>
        <v>2528</v>
      </c>
      <c r="E77" s="2">
        <f>SUM(B18:M18,SUM(B46:O46))</f>
        <v>282677</v>
      </c>
    </row>
    <row r="78" spans="1:5" ht="12.75">
      <c r="A78" s="2" t="s">
        <v>365</v>
      </c>
      <c r="B78" s="2">
        <f>77185</f>
        <v>77185</v>
      </c>
      <c r="C78" s="2">
        <f>7548</f>
        <v>7548</v>
      </c>
      <c r="D78" s="2">
        <f>0</f>
        <v>0</v>
      </c>
      <c r="E78" s="2">
        <f>SUM(B19:M19,SUM(B47:O47))</f>
        <v>84733</v>
      </c>
    </row>
    <row r="79" spans="1:5" ht="12.75">
      <c r="A79" s="2" t="s">
        <v>469</v>
      </c>
      <c r="B79" s="2">
        <f>2241</f>
        <v>2241</v>
      </c>
      <c r="C79" s="2">
        <f>0</f>
        <v>0</v>
      </c>
      <c r="D79" s="2">
        <f>0</f>
        <v>0</v>
      </c>
      <c r="E79" s="2">
        <f>SUM(B20:M20)</f>
        <v>2241</v>
      </c>
    </row>
    <row r="80" spans="1:5" ht="12.75">
      <c r="A80" s="2" t="s">
        <v>366</v>
      </c>
      <c r="B80" s="2">
        <f>156300</f>
        <v>156300</v>
      </c>
      <c r="C80" s="2">
        <f>12199</f>
        <v>12199</v>
      </c>
      <c r="D80" s="2">
        <f>0</f>
        <v>0</v>
      </c>
      <c r="E80" s="2">
        <f aca="true" t="shared" si="2" ref="E80:E87">SUM(B21:M21,SUM(B48:O48))</f>
        <v>168499</v>
      </c>
    </row>
    <row r="81" spans="1:5" ht="12.75">
      <c r="A81" s="2" t="s">
        <v>367</v>
      </c>
      <c r="B81" s="2">
        <f>80616</f>
        <v>80616</v>
      </c>
      <c r="C81" s="2">
        <f>3729</f>
        <v>3729</v>
      </c>
      <c r="D81" s="2">
        <f>0</f>
        <v>0</v>
      </c>
      <c r="E81" s="2">
        <f t="shared" si="2"/>
        <v>84345</v>
      </c>
    </row>
    <row r="82" spans="1:5" ht="12.75">
      <c r="A82" s="2" t="s">
        <v>368</v>
      </c>
      <c r="B82" s="2">
        <f>5338</f>
        <v>5338</v>
      </c>
      <c r="C82" s="2">
        <f>147220</f>
        <v>147220</v>
      </c>
      <c r="D82" s="2">
        <f>1360</f>
        <v>1360</v>
      </c>
      <c r="E82" s="2">
        <f t="shared" si="2"/>
        <v>153918</v>
      </c>
    </row>
    <row r="83" spans="1:5" ht="12.75">
      <c r="A83" s="2" t="s">
        <v>369</v>
      </c>
      <c r="B83" s="2">
        <f>12811</f>
        <v>12811</v>
      </c>
      <c r="C83" s="2">
        <f>486423</f>
        <v>486423</v>
      </c>
      <c r="D83" s="2">
        <f>4714</f>
        <v>4714</v>
      </c>
      <c r="E83" s="2">
        <f t="shared" si="2"/>
        <v>503948</v>
      </c>
    </row>
    <row r="84" spans="1:5" ht="12.75">
      <c r="A84" s="2" t="s">
        <v>370</v>
      </c>
      <c r="B84" s="2">
        <f>2403</f>
        <v>2403</v>
      </c>
      <c r="C84" s="2">
        <f>102090</f>
        <v>102090</v>
      </c>
      <c r="D84" s="2">
        <f>3677</f>
        <v>3677</v>
      </c>
      <c r="E84" s="2">
        <f t="shared" si="2"/>
        <v>108170</v>
      </c>
    </row>
    <row r="85" spans="1:5" ht="12.75">
      <c r="A85" s="2" t="s">
        <v>371</v>
      </c>
      <c r="B85" s="2">
        <f>587</f>
        <v>587</v>
      </c>
      <c r="C85" s="2">
        <f>18516</f>
        <v>18516</v>
      </c>
      <c r="D85" s="2">
        <f>157</f>
        <v>157</v>
      </c>
      <c r="E85" s="2">
        <f t="shared" si="2"/>
        <v>19260</v>
      </c>
    </row>
    <row r="86" spans="1:5" ht="12.75">
      <c r="A86" s="2" t="s">
        <v>372</v>
      </c>
      <c r="B86" s="2">
        <f>384</f>
        <v>384</v>
      </c>
      <c r="C86" s="2">
        <f>13629</f>
        <v>13629</v>
      </c>
      <c r="D86" s="2">
        <f>52</f>
        <v>52</v>
      </c>
      <c r="E86" s="2">
        <f t="shared" si="2"/>
        <v>14065</v>
      </c>
    </row>
    <row r="87" spans="1:5" ht="12.75">
      <c r="A87" s="2" t="s">
        <v>373</v>
      </c>
      <c r="B87" s="2">
        <f>579</f>
        <v>579</v>
      </c>
      <c r="C87" s="2">
        <f>18340</f>
        <v>18340</v>
      </c>
      <c r="D87" s="2">
        <f>114</f>
        <v>114</v>
      </c>
      <c r="E87" s="2">
        <f t="shared" si="2"/>
        <v>19033</v>
      </c>
    </row>
    <row r="88" spans="1:5" ht="12.75">
      <c r="A88" s="2" t="s">
        <v>454</v>
      </c>
      <c r="B88" s="2">
        <f>37109</f>
        <v>37109</v>
      </c>
      <c r="C88" s="2">
        <f>0</f>
        <v>0</v>
      </c>
      <c r="D88" s="2">
        <f>0</f>
        <v>0</v>
      </c>
      <c r="E88" s="2">
        <f>SUM(B29:M29)</f>
        <v>37109</v>
      </c>
    </row>
    <row r="89" spans="1:5" ht="12.75">
      <c r="A89" s="2" t="s">
        <v>374</v>
      </c>
      <c r="B89" s="2">
        <f>4483</f>
        <v>4483</v>
      </c>
      <c r="C89" s="2">
        <f>66591</f>
        <v>66591</v>
      </c>
      <c r="D89" s="2">
        <f>0</f>
        <v>0</v>
      </c>
      <c r="E89" s="2">
        <f>SUM(B30:M30,SUM(B56:O56))</f>
        <v>71074</v>
      </c>
    </row>
    <row r="90" spans="1:5" ht="12.75">
      <c r="A90" s="2" t="s">
        <v>375</v>
      </c>
      <c r="B90" s="2">
        <f>682</f>
        <v>682</v>
      </c>
      <c r="C90" s="2">
        <f>44984</f>
        <v>44984</v>
      </c>
      <c r="D90" s="2">
        <f>0</f>
        <v>0</v>
      </c>
      <c r="E90" s="2">
        <f>SUM(B31:M31,SUM(B57:O57))</f>
        <v>45666</v>
      </c>
    </row>
    <row r="91" spans="1:5" ht="12.75">
      <c r="A91" s="2" t="s">
        <v>376</v>
      </c>
      <c r="B91" s="2">
        <f>25397</f>
        <v>25397</v>
      </c>
      <c r="C91" s="2">
        <f>94058</f>
        <v>94058</v>
      </c>
      <c r="D91" s="2">
        <f>0</f>
        <v>0</v>
      </c>
      <c r="E91" s="2">
        <f>SUM(B32:M32,SUM(B58:O58))</f>
        <v>119455</v>
      </c>
    </row>
    <row r="92" spans="1:5" ht="12.75">
      <c r="A92" s="2" t="s">
        <v>377</v>
      </c>
      <c r="B92" s="2">
        <f>16390</f>
        <v>16390</v>
      </c>
      <c r="C92" s="2">
        <f>2873</f>
        <v>2873</v>
      </c>
      <c r="D92" s="2">
        <f>0</f>
        <v>0</v>
      </c>
      <c r="E92" s="2">
        <f>SUM(B33:M33,SUM(B59:O59))</f>
        <v>19263</v>
      </c>
    </row>
    <row r="93" spans="1:5" ht="12.75">
      <c r="A93" s="2" t="s">
        <v>378</v>
      </c>
      <c r="B93" s="2">
        <f>1074</f>
        <v>1074</v>
      </c>
      <c r="C93" s="2">
        <f>34947</f>
        <v>34947</v>
      </c>
      <c r="D93" s="2">
        <f>0</f>
        <v>0</v>
      </c>
      <c r="E93" s="2">
        <f>SUM(B34:M34,SUM(B60:O60))</f>
        <v>36021</v>
      </c>
    </row>
    <row r="94" spans="4:5" ht="12.75">
      <c r="D94" s="2" t="s">
        <v>162</v>
      </c>
      <c r="E94" s="2">
        <f>SUM(E66:E93)</f>
        <v>2738348</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B41"/>
  <sheetViews>
    <sheetView zoomScalePageLayoutView="0" workbookViewId="0" topLeftCell="A1">
      <selection activeCell="A1" sqref="A1"/>
    </sheetView>
  </sheetViews>
  <sheetFormatPr defaultColWidth="9.140625" defaultRowHeight="12.75"/>
  <sheetData>
    <row r="1" ht="18">
      <c r="A1" s="1" t="s">
        <v>568</v>
      </c>
    </row>
    <row r="5" ht="12.75">
      <c r="A5" s="2" t="s">
        <v>569</v>
      </c>
    </row>
    <row r="6" spans="1:2" ht="12.75">
      <c r="A6" s="2" t="s">
        <v>570</v>
      </c>
      <c r="B6" s="2" t="s">
        <v>533</v>
      </c>
    </row>
    <row r="7" spans="1:2" ht="12.75">
      <c r="A7" t="s">
        <v>571</v>
      </c>
      <c r="B7" s="4">
        <v>54172</v>
      </c>
    </row>
    <row r="8" spans="1:2" ht="12.75">
      <c r="A8" t="s">
        <v>572</v>
      </c>
      <c r="B8" s="4">
        <v>0</v>
      </c>
    </row>
    <row r="9" spans="1:2" ht="12.75">
      <c r="A9" t="s">
        <v>573</v>
      </c>
      <c r="B9" s="4">
        <v>125350</v>
      </c>
    </row>
    <row r="10" spans="1:2" ht="12.75">
      <c r="A10" t="s">
        <v>574</v>
      </c>
      <c r="B10" s="4">
        <v>44544</v>
      </c>
    </row>
    <row r="11" spans="1:2" ht="12.75">
      <c r="A11" t="s">
        <v>575</v>
      </c>
      <c r="B11" s="4">
        <v>0</v>
      </c>
    </row>
    <row r="12" spans="1:2" ht="12.75">
      <c r="A12" t="s">
        <v>576</v>
      </c>
      <c r="B12" s="4">
        <v>0</v>
      </c>
    </row>
    <row r="13" spans="1:2" ht="12.75">
      <c r="A13" t="s">
        <v>577</v>
      </c>
      <c r="B13" s="4">
        <v>7625</v>
      </c>
    </row>
    <row r="14" spans="1:2" ht="12.75">
      <c r="A14" t="s">
        <v>578</v>
      </c>
      <c r="B14" s="4">
        <v>54319</v>
      </c>
    </row>
    <row r="15" spans="1:2" ht="12.75">
      <c r="A15" t="s">
        <v>579</v>
      </c>
      <c r="B15" s="4">
        <v>0</v>
      </c>
    </row>
    <row r="16" spans="1:2" ht="12.75">
      <c r="A16" t="s">
        <v>580</v>
      </c>
      <c r="B16" s="4">
        <v>598</v>
      </c>
    </row>
    <row r="17" spans="1:2" ht="12.75">
      <c r="A17" t="s">
        <v>581</v>
      </c>
      <c r="B17" s="4">
        <v>28525</v>
      </c>
    </row>
    <row r="18" spans="1:2" ht="12.75">
      <c r="A18" t="s">
        <v>582</v>
      </c>
      <c r="B18" s="4">
        <v>117578</v>
      </c>
    </row>
    <row r="19" spans="1:2" ht="12.75">
      <c r="A19" t="s">
        <v>583</v>
      </c>
      <c r="B19" s="4">
        <v>76228</v>
      </c>
    </row>
    <row r="20" spans="1:2" ht="12.75">
      <c r="A20" t="s">
        <v>584</v>
      </c>
      <c r="B20" s="4">
        <v>0</v>
      </c>
    </row>
    <row r="21" spans="1:2" ht="12.75">
      <c r="A21" t="s">
        <v>585</v>
      </c>
      <c r="B21" s="4">
        <v>79978</v>
      </c>
    </row>
    <row r="22" spans="1:2" ht="12.75">
      <c r="A22" t="s">
        <v>586</v>
      </c>
      <c r="B22" s="4">
        <v>8816</v>
      </c>
    </row>
    <row r="23" spans="1:2" ht="12.75">
      <c r="A23" t="s">
        <v>587</v>
      </c>
      <c r="B23" s="4">
        <v>3190181</v>
      </c>
    </row>
    <row r="24" spans="1:2" ht="12.75">
      <c r="A24" t="s">
        <v>588</v>
      </c>
      <c r="B24" s="4">
        <v>0</v>
      </c>
    </row>
    <row r="25" spans="1:2" ht="12.75">
      <c r="A25" t="s">
        <v>589</v>
      </c>
      <c r="B25" s="4">
        <v>955559</v>
      </c>
    </row>
    <row r="26" spans="1:2" ht="12.75">
      <c r="A26" t="s">
        <v>590</v>
      </c>
      <c r="B26" s="4">
        <v>554890</v>
      </c>
    </row>
    <row r="27" spans="1:2" ht="12.75">
      <c r="A27" t="s">
        <v>591</v>
      </c>
      <c r="B27" s="4">
        <v>0</v>
      </c>
    </row>
    <row r="28" spans="1:2" ht="12.75">
      <c r="A28" t="s">
        <v>592</v>
      </c>
      <c r="B28" s="4">
        <v>48897</v>
      </c>
    </row>
    <row r="29" spans="1:2" ht="12.75">
      <c r="A29" t="s">
        <v>593</v>
      </c>
      <c r="B29" s="4">
        <v>0</v>
      </c>
    </row>
    <row r="30" spans="1:2" ht="12.75">
      <c r="A30" t="s">
        <v>594</v>
      </c>
      <c r="B30" s="4">
        <v>0</v>
      </c>
    </row>
    <row r="31" spans="1:2" ht="12.75">
      <c r="A31" t="s">
        <v>595</v>
      </c>
      <c r="B31" s="4">
        <v>110184</v>
      </c>
    </row>
    <row r="32" spans="1:2" ht="12.75">
      <c r="A32" t="s">
        <v>596</v>
      </c>
      <c r="B32" s="4">
        <v>425730</v>
      </c>
    </row>
    <row r="33" spans="1:2" ht="12.75">
      <c r="A33" t="s">
        <v>597</v>
      </c>
      <c r="B33" s="4">
        <v>337870</v>
      </c>
    </row>
    <row r="34" spans="1:2" ht="12.75">
      <c r="A34" t="s">
        <v>598</v>
      </c>
      <c r="B34" s="4">
        <v>216969</v>
      </c>
    </row>
    <row r="35" spans="1:2" ht="12.75">
      <c r="A35" t="s">
        <v>599</v>
      </c>
      <c r="B35" s="4">
        <v>0</v>
      </c>
    </row>
    <row r="36" spans="1:2" ht="12.75">
      <c r="A36" t="s">
        <v>600</v>
      </c>
      <c r="B36" s="4">
        <v>0</v>
      </c>
    </row>
    <row r="37" spans="1:2" ht="12.75">
      <c r="A37" t="s">
        <v>601</v>
      </c>
      <c r="B37" s="4">
        <v>0</v>
      </c>
    </row>
    <row r="39" spans="1:2" ht="12.75">
      <c r="A39" s="2" t="s">
        <v>349</v>
      </c>
      <c r="B39" s="6">
        <v>4690445</v>
      </c>
    </row>
    <row r="40" spans="1:2" ht="12.75">
      <c r="A40" t="s">
        <v>602</v>
      </c>
      <c r="B40" s="4" t="s">
        <v>603</v>
      </c>
    </row>
    <row r="41" spans="1:2" ht="12.75">
      <c r="A41" t="s">
        <v>604</v>
      </c>
      <c r="B41" s="4" t="s">
        <v>605</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C111"/>
  <sheetViews>
    <sheetView zoomScalePageLayoutView="0" workbookViewId="0" topLeftCell="A1">
      <selection activeCell="A1" sqref="A1"/>
    </sheetView>
  </sheetViews>
  <sheetFormatPr defaultColWidth="9.140625" defaultRowHeight="12.75"/>
  <sheetData>
    <row r="1" ht="18">
      <c r="A1" s="1" t="s">
        <v>606</v>
      </c>
    </row>
    <row r="5" ht="12.75">
      <c r="A5" s="2" t="s">
        <v>607</v>
      </c>
    </row>
    <row r="6" spans="1:2" ht="12.75">
      <c r="A6" s="2" t="s">
        <v>570</v>
      </c>
      <c r="B6" s="2" t="s">
        <v>608</v>
      </c>
    </row>
    <row r="7" spans="2:3" ht="12.75">
      <c r="B7" t="s">
        <v>609</v>
      </c>
      <c r="C7" t="s">
        <v>610</v>
      </c>
    </row>
    <row r="8" spans="1:3" ht="15">
      <c r="A8" s="9" t="s">
        <v>611</v>
      </c>
      <c r="B8" s="9" t="s">
        <v>11</v>
      </c>
      <c r="C8" s="9" t="s">
        <v>11</v>
      </c>
    </row>
    <row r="9" spans="1:3" ht="12.75">
      <c r="A9" s="2" t="s">
        <v>612</v>
      </c>
      <c r="B9" s="2" t="s">
        <v>11</v>
      </c>
      <c r="C9" s="2" t="s">
        <v>11</v>
      </c>
    </row>
    <row r="10" spans="1:3" ht="12.75">
      <c r="A10" t="s">
        <v>613</v>
      </c>
      <c r="B10" s="4">
        <v>589800</v>
      </c>
      <c r="C10" s="4">
        <v>0</v>
      </c>
    </row>
    <row r="11" spans="1:3" ht="12.75">
      <c r="A11" t="s">
        <v>614</v>
      </c>
      <c r="B11" s="4">
        <v>8538</v>
      </c>
      <c r="C11" s="4">
        <v>0</v>
      </c>
    </row>
    <row r="12" spans="1:3" ht="12.75">
      <c r="A12" t="s">
        <v>615</v>
      </c>
      <c r="B12" s="4">
        <v>29156</v>
      </c>
      <c r="C12" s="4">
        <v>0</v>
      </c>
    </row>
    <row r="13" spans="1:3" ht="12.75">
      <c r="A13" t="s">
        <v>616</v>
      </c>
      <c r="B13" s="4">
        <v>25960</v>
      </c>
      <c r="C13" s="4">
        <v>0</v>
      </c>
    </row>
    <row r="14" spans="1:3" ht="12.75">
      <c r="A14" t="s">
        <v>617</v>
      </c>
      <c r="B14" s="4">
        <v>20000</v>
      </c>
      <c r="C14" s="4">
        <v>0</v>
      </c>
    </row>
    <row r="15" spans="1:3" ht="12.75">
      <c r="A15" t="s">
        <v>618</v>
      </c>
      <c r="B15" s="4" t="s">
        <v>619</v>
      </c>
      <c r="C15" s="4" t="s">
        <v>222</v>
      </c>
    </row>
    <row r="16" spans="1:3" ht="12.75">
      <c r="A16" s="2" t="s">
        <v>620</v>
      </c>
      <c r="B16" s="2" t="s">
        <v>11</v>
      </c>
      <c r="C16" s="2" t="s">
        <v>11</v>
      </c>
    </row>
    <row r="17" spans="1:3" ht="12.75">
      <c r="A17" t="s">
        <v>621</v>
      </c>
      <c r="B17" s="4">
        <v>-20706</v>
      </c>
      <c r="C17" s="4">
        <v>0</v>
      </c>
    </row>
    <row r="18" spans="1:3" ht="12.75">
      <c r="A18" t="s">
        <v>622</v>
      </c>
      <c r="B18" s="4">
        <v>-7684</v>
      </c>
      <c r="C18" s="4">
        <v>0</v>
      </c>
    </row>
    <row r="19" spans="1:3" ht="12.75">
      <c r="A19" t="s">
        <v>623</v>
      </c>
      <c r="B19" s="4" t="s">
        <v>624</v>
      </c>
      <c r="C19" s="4" t="s">
        <v>222</v>
      </c>
    </row>
    <row r="20" spans="1:3" ht="12.75">
      <c r="A20" t="s">
        <v>625</v>
      </c>
      <c r="B20" s="4" t="s">
        <v>626</v>
      </c>
      <c r="C20" s="4" t="s">
        <v>222</v>
      </c>
    </row>
    <row r="21" spans="1:3" ht="15">
      <c r="A21" s="9" t="s">
        <v>627</v>
      </c>
      <c r="B21" s="9" t="s">
        <v>11</v>
      </c>
      <c r="C21" s="9" t="s">
        <v>11</v>
      </c>
    </row>
    <row r="22" spans="1:3" ht="12.75">
      <c r="A22" s="2" t="s">
        <v>612</v>
      </c>
      <c r="B22" s="2" t="s">
        <v>11</v>
      </c>
      <c r="C22" s="2" t="s">
        <v>11</v>
      </c>
    </row>
    <row r="23" spans="1:3" ht="12.75">
      <c r="A23" t="s">
        <v>628</v>
      </c>
      <c r="B23" s="4">
        <v>112640</v>
      </c>
      <c r="C23" s="4">
        <v>0</v>
      </c>
    </row>
    <row r="24" spans="1:3" ht="12.75">
      <c r="A24" t="s">
        <v>629</v>
      </c>
      <c r="B24" s="4" t="s">
        <v>630</v>
      </c>
      <c r="C24" s="4" t="s">
        <v>222</v>
      </c>
    </row>
    <row r="25" spans="1:3" ht="12.75">
      <c r="A25" s="2" t="s">
        <v>620</v>
      </c>
      <c r="B25" s="2" t="s">
        <v>11</v>
      </c>
      <c r="C25" s="2" t="s">
        <v>11</v>
      </c>
    </row>
    <row r="26" spans="1:3" ht="12.75">
      <c r="A26" t="s">
        <v>621</v>
      </c>
      <c r="B26" s="4">
        <v>-39834</v>
      </c>
      <c r="C26" s="4">
        <v>0</v>
      </c>
    </row>
    <row r="27" spans="1:3" ht="12.75">
      <c r="A27" t="s">
        <v>622</v>
      </c>
      <c r="B27" s="4">
        <v>-20000</v>
      </c>
      <c r="C27" s="4">
        <v>0</v>
      </c>
    </row>
    <row r="28" spans="1:3" ht="12.75">
      <c r="A28" t="s">
        <v>631</v>
      </c>
      <c r="B28" s="4" t="s">
        <v>632</v>
      </c>
      <c r="C28" s="4" t="s">
        <v>222</v>
      </c>
    </row>
    <row r="29" spans="1:3" ht="12.75">
      <c r="A29" t="s">
        <v>633</v>
      </c>
      <c r="B29" s="4" t="s">
        <v>634</v>
      </c>
      <c r="C29" s="4" t="s">
        <v>222</v>
      </c>
    </row>
    <row r="30" spans="1:3" ht="15">
      <c r="A30" s="9" t="s">
        <v>635</v>
      </c>
      <c r="B30" s="9" t="s">
        <v>11</v>
      </c>
      <c r="C30" s="9" t="s">
        <v>11</v>
      </c>
    </row>
    <row r="31" spans="1:3" ht="12.75">
      <c r="A31" s="2" t="s">
        <v>612</v>
      </c>
      <c r="B31" s="2" t="s">
        <v>11</v>
      </c>
      <c r="C31" s="2" t="s">
        <v>11</v>
      </c>
    </row>
    <row r="32" spans="1:3" ht="12.75">
      <c r="A32" t="s">
        <v>636</v>
      </c>
      <c r="B32" s="4">
        <v>381439</v>
      </c>
      <c r="C32" s="4">
        <v>0</v>
      </c>
    </row>
    <row r="33" spans="1:3" ht="12.75">
      <c r="A33" t="s">
        <v>637</v>
      </c>
      <c r="B33" s="4">
        <v>4352</v>
      </c>
      <c r="C33" s="4">
        <v>0</v>
      </c>
    </row>
    <row r="34" spans="1:3" ht="12.75">
      <c r="A34" t="s">
        <v>638</v>
      </c>
      <c r="B34" s="4" t="s">
        <v>639</v>
      </c>
      <c r="C34" s="4" t="s">
        <v>222</v>
      </c>
    </row>
    <row r="35" spans="1:3" ht="12.75">
      <c r="A35" s="2" t="s">
        <v>640</v>
      </c>
      <c r="B35" s="2" t="s">
        <v>11</v>
      </c>
      <c r="C35" s="2" t="s">
        <v>11</v>
      </c>
    </row>
    <row r="36" spans="1:3" ht="12.75">
      <c r="A36" t="s">
        <v>641</v>
      </c>
      <c r="B36" s="4">
        <v>31417</v>
      </c>
      <c r="C36" s="4">
        <v>0</v>
      </c>
    </row>
    <row r="37" spans="1:3" ht="12.75">
      <c r="A37" t="s">
        <v>642</v>
      </c>
      <c r="B37" s="4" t="s">
        <v>643</v>
      </c>
      <c r="C37" s="4" t="s">
        <v>222</v>
      </c>
    </row>
    <row r="38" spans="1:3" ht="12.75">
      <c r="A38" s="2" t="s">
        <v>620</v>
      </c>
      <c r="B38" s="2" t="s">
        <v>11</v>
      </c>
      <c r="C38" s="2" t="s">
        <v>11</v>
      </c>
    </row>
    <row r="39" spans="1:3" ht="12.75">
      <c r="A39" t="s">
        <v>621</v>
      </c>
      <c r="B39" s="4">
        <v>-39834</v>
      </c>
      <c r="C39" s="4">
        <v>0</v>
      </c>
    </row>
    <row r="40" spans="1:3" ht="12.75">
      <c r="A40" t="s">
        <v>644</v>
      </c>
      <c r="B40" s="4" t="s">
        <v>645</v>
      </c>
      <c r="C40" s="4" t="s">
        <v>222</v>
      </c>
    </row>
    <row r="41" spans="1:3" ht="12.75">
      <c r="A41" t="s">
        <v>646</v>
      </c>
      <c r="B41" s="4" t="s">
        <v>647</v>
      </c>
      <c r="C41" s="4" t="s">
        <v>222</v>
      </c>
    </row>
    <row r="42" spans="1:3" ht="15">
      <c r="A42" s="9" t="s">
        <v>611</v>
      </c>
      <c r="B42" s="9" t="s">
        <v>11</v>
      </c>
      <c r="C42" s="9" t="s">
        <v>11</v>
      </c>
    </row>
    <row r="43" spans="1:3" ht="12.75">
      <c r="A43" s="2" t="s">
        <v>648</v>
      </c>
      <c r="B43" s="2" t="s">
        <v>11</v>
      </c>
      <c r="C43" s="2" t="s">
        <v>11</v>
      </c>
    </row>
    <row r="44" spans="1:3" ht="12.75">
      <c r="A44" t="s">
        <v>649</v>
      </c>
      <c r="B44" s="4">
        <v>0</v>
      </c>
      <c r="C44" s="4">
        <v>201711</v>
      </c>
    </row>
    <row r="45" spans="1:3" ht="12.75">
      <c r="A45" t="s">
        <v>650</v>
      </c>
      <c r="B45" s="4">
        <v>0</v>
      </c>
      <c r="C45" s="4">
        <v>215840</v>
      </c>
    </row>
    <row r="46" spans="1:3" ht="12.75">
      <c r="A46" t="s">
        <v>651</v>
      </c>
      <c r="B46" s="4">
        <v>0</v>
      </c>
      <c r="C46" s="4">
        <v>54240</v>
      </c>
    </row>
    <row r="47" spans="1:3" ht="12.75">
      <c r="A47" t="s">
        <v>652</v>
      </c>
      <c r="B47" s="4">
        <v>0</v>
      </c>
      <c r="C47" s="4">
        <v>1419</v>
      </c>
    </row>
    <row r="48" spans="1:3" ht="12.75">
      <c r="A48" t="s">
        <v>653</v>
      </c>
      <c r="B48" s="4" t="s">
        <v>222</v>
      </c>
      <c r="C48" s="4" t="s">
        <v>654</v>
      </c>
    </row>
    <row r="49" spans="1:3" ht="12.75">
      <c r="A49" t="s">
        <v>625</v>
      </c>
      <c r="B49" s="4" t="s">
        <v>222</v>
      </c>
      <c r="C49" s="4" t="s">
        <v>654</v>
      </c>
    </row>
    <row r="50" spans="1:3" ht="15">
      <c r="A50" s="9" t="s">
        <v>627</v>
      </c>
      <c r="B50" s="9" t="s">
        <v>11</v>
      </c>
      <c r="C50" s="9" t="s">
        <v>11</v>
      </c>
    </row>
    <row r="51" spans="1:3" ht="12.75">
      <c r="A51" s="2" t="s">
        <v>648</v>
      </c>
      <c r="B51" s="2" t="s">
        <v>11</v>
      </c>
      <c r="C51" s="2" t="s">
        <v>11</v>
      </c>
    </row>
    <row r="52" spans="1:3" ht="12.75">
      <c r="A52" t="s">
        <v>562</v>
      </c>
      <c r="B52" s="4">
        <v>0</v>
      </c>
      <c r="C52" s="4">
        <v>844</v>
      </c>
    </row>
    <row r="53" spans="1:3" ht="12.75">
      <c r="A53" t="s">
        <v>655</v>
      </c>
      <c r="B53" s="4">
        <v>0</v>
      </c>
      <c r="C53" s="4">
        <v>40625</v>
      </c>
    </row>
    <row r="54" spans="1:3" ht="12.75">
      <c r="A54" t="s">
        <v>656</v>
      </c>
      <c r="B54" s="4" t="s">
        <v>222</v>
      </c>
      <c r="C54" s="4" t="s">
        <v>657</v>
      </c>
    </row>
    <row r="55" spans="1:3" ht="12.75">
      <c r="A55" t="s">
        <v>633</v>
      </c>
      <c r="B55" s="4" t="s">
        <v>222</v>
      </c>
      <c r="C55" s="4" t="s">
        <v>657</v>
      </c>
    </row>
    <row r="56" spans="1:3" ht="15">
      <c r="A56" s="9" t="s">
        <v>635</v>
      </c>
      <c r="B56" s="9" t="s">
        <v>11</v>
      </c>
      <c r="C56" s="9" t="s">
        <v>11</v>
      </c>
    </row>
    <row r="57" spans="1:3" ht="12.75">
      <c r="A57" s="2" t="s">
        <v>648</v>
      </c>
      <c r="B57" s="2" t="s">
        <v>11</v>
      </c>
      <c r="C57" s="2" t="s">
        <v>11</v>
      </c>
    </row>
    <row r="58" spans="1:3" ht="12.75">
      <c r="A58" t="s">
        <v>541</v>
      </c>
      <c r="B58" s="4">
        <v>0</v>
      </c>
      <c r="C58" s="4">
        <v>522519</v>
      </c>
    </row>
    <row r="59" spans="1:3" ht="12.75">
      <c r="A59" t="s">
        <v>658</v>
      </c>
      <c r="B59" s="4">
        <v>0</v>
      </c>
      <c r="C59" s="4">
        <v>22756</v>
      </c>
    </row>
    <row r="60" spans="1:3" ht="12.75">
      <c r="A60" t="s">
        <v>659</v>
      </c>
      <c r="B60" s="4" t="s">
        <v>222</v>
      </c>
      <c r="C60" s="4" t="s">
        <v>660</v>
      </c>
    </row>
    <row r="61" spans="1:3" ht="12.75">
      <c r="A61" t="s">
        <v>646</v>
      </c>
      <c r="B61" s="4" t="s">
        <v>222</v>
      </c>
      <c r="C61" s="4" t="s">
        <v>660</v>
      </c>
    </row>
    <row r="62" spans="1:3" ht="12.75">
      <c r="A62" s="2" t="s">
        <v>162</v>
      </c>
      <c r="B62" s="6">
        <f>SUM(B8:B61)</f>
        <v>1075244</v>
      </c>
      <c r="C62" s="6">
        <f>SUM(C8:C61)</f>
        <v>1059954</v>
      </c>
    </row>
    <row r="65" ht="12.75">
      <c r="A65" s="2" t="s">
        <v>661</v>
      </c>
    </row>
    <row r="66" spans="1:2" ht="12.75">
      <c r="A66" s="2" t="s">
        <v>570</v>
      </c>
      <c r="B66" s="2" t="s">
        <v>608</v>
      </c>
    </row>
    <row r="67" spans="2:3" ht="12.75">
      <c r="B67" t="s">
        <v>609</v>
      </c>
      <c r="C67" t="s">
        <v>610</v>
      </c>
    </row>
    <row r="68" spans="1:3" ht="15">
      <c r="A68" s="9" t="s">
        <v>662</v>
      </c>
      <c r="B68" s="9" t="s">
        <v>11</v>
      </c>
      <c r="C68" s="9" t="s">
        <v>11</v>
      </c>
    </row>
    <row r="69" spans="1:3" ht="12.75">
      <c r="A69" s="2" t="s">
        <v>612</v>
      </c>
      <c r="B69" s="2" t="s">
        <v>11</v>
      </c>
      <c r="C69" s="2" t="s">
        <v>11</v>
      </c>
    </row>
    <row r="70" spans="1:3" ht="12.75">
      <c r="A70" t="s">
        <v>663</v>
      </c>
      <c r="B70" s="4">
        <v>650887</v>
      </c>
      <c r="C70" s="4">
        <v>0</v>
      </c>
    </row>
    <row r="71" spans="1:3" ht="12.75">
      <c r="A71" t="s">
        <v>664</v>
      </c>
      <c r="B71" s="4">
        <v>27755</v>
      </c>
      <c r="C71" s="4">
        <v>0</v>
      </c>
    </row>
    <row r="72" spans="1:3" ht="12.75">
      <c r="A72" t="s">
        <v>665</v>
      </c>
      <c r="B72" s="4">
        <v>12806</v>
      </c>
      <c r="C72" s="4">
        <v>0</v>
      </c>
    </row>
    <row r="73" spans="1:3" ht="12.75">
      <c r="A73" t="s">
        <v>666</v>
      </c>
      <c r="B73" s="4" t="s">
        <v>667</v>
      </c>
      <c r="C73" s="4" t="s">
        <v>222</v>
      </c>
    </row>
    <row r="74" spans="1:3" ht="12.75">
      <c r="A74" s="2" t="s">
        <v>620</v>
      </c>
      <c r="B74" s="2" t="s">
        <v>11</v>
      </c>
      <c r="C74" s="2" t="s">
        <v>11</v>
      </c>
    </row>
    <row r="75" spans="1:3" ht="12.75">
      <c r="A75" t="s">
        <v>668</v>
      </c>
      <c r="B75" s="4">
        <v>-18111</v>
      </c>
      <c r="C75" s="4">
        <v>0</v>
      </c>
    </row>
    <row r="76" spans="1:3" ht="12.75">
      <c r="A76" t="s">
        <v>669</v>
      </c>
      <c r="B76" s="4" t="s">
        <v>670</v>
      </c>
      <c r="C76" s="4" t="s">
        <v>222</v>
      </c>
    </row>
    <row r="77" spans="1:3" ht="12.75">
      <c r="A77" t="s">
        <v>671</v>
      </c>
      <c r="B77" s="4" t="s">
        <v>672</v>
      </c>
      <c r="C77" s="4" t="s">
        <v>222</v>
      </c>
    </row>
    <row r="78" spans="1:3" ht="15">
      <c r="A78" s="9" t="s">
        <v>673</v>
      </c>
      <c r="B78" s="9" t="s">
        <v>11</v>
      </c>
      <c r="C78" s="9" t="s">
        <v>11</v>
      </c>
    </row>
    <row r="79" spans="1:3" ht="12.75">
      <c r="A79" s="2" t="s">
        <v>612</v>
      </c>
      <c r="B79" s="2" t="s">
        <v>11</v>
      </c>
      <c r="C79" s="2" t="s">
        <v>11</v>
      </c>
    </row>
    <row r="80" spans="1:3" ht="12.75">
      <c r="A80" t="s">
        <v>674</v>
      </c>
      <c r="B80" s="4">
        <v>1973270</v>
      </c>
      <c r="C80" s="4">
        <v>0</v>
      </c>
    </row>
    <row r="81" spans="1:3" ht="12.75">
      <c r="A81" t="s">
        <v>675</v>
      </c>
      <c r="B81" s="4">
        <v>34346</v>
      </c>
      <c r="C81" s="4">
        <v>0</v>
      </c>
    </row>
    <row r="82" spans="1:3" ht="12.75">
      <c r="A82" t="s">
        <v>676</v>
      </c>
      <c r="B82" s="4" t="s">
        <v>677</v>
      </c>
      <c r="C82" s="4" t="s">
        <v>222</v>
      </c>
    </row>
    <row r="83" spans="1:3" ht="12.75">
      <c r="A83" s="2" t="s">
        <v>640</v>
      </c>
      <c r="B83" s="2" t="s">
        <v>11</v>
      </c>
      <c r="C83" s="2" t="s">
        <v>11</v>
      </c>
    </row>
    <row r="84" spans="1:3" ht="12.75">
      <c r="A84" t="s">
        <v>678</v>
      </c>
      <c r="B84" s="4">
        <v>100000</v>
      </c>
      <c r="C84" s="4">
        <v>0</v>
      </c>
    </row>
    <row r="85" spans="1:3" ht="12.75">
      <c r="A85" t="s">
        <v>679</v>
      </c>
      <c r="B85" s="4">
        <v>38659</v>
      </c>
      <c r="C85" s="4">
        <v>0</v>
      </c>
    </row>
    <row r="86" spans="1:3" ht="12.75">
      <c r="A86" t="s">
        <v>680</v>
      </c>
      <c r="B86" s="4">
        <v>55472</v>
      </c>
      <c r="C86" s="4">
        <v>0</v>
      </c>
    </row>
    <row r="87" spans="1:3" ht="12.75">
      <c r="A87" t="s">
        <v>681</v>
      </c>
      <c r="B87" s="4">
        <v>7127</v>
      </c>
      <c r="C87" s="4">
        <v>0</v>
      </c>
    </row>
    <row r="88" spans="1:3" ht="12.75">
      <c r="A88" t="s">
        <v>682</v>
      </c>
      <c r="B88" s="4">
        <v>12146</v>
      </c>
      <c r="C88" s="4">
        <v>0</v>
      </c>
    </row>
    <row r="89" spans="1:3" ht="12.75">
      <c r="A89" t="s">
        <v>683</v>
      </c>
      <c r="B89" s="4">
        <v>57870</v>
      </c>
      <c r="C89" s="4">
        <v>0</v>
      </c>
    </row>
    <row r="90" spans="1:3" ht="12.75">
      <c r="A90" t="s">
        <v>684</v>
      </c>
      <c r="B90" s="4" t="s">
        <v>685</v>
      </c>
      <c r="C90" s="4" t="s">
        <v>222</v>
      </c>
    </row>
    <row r="91" spans="1:3" ht="12.75">
      <c r="A91" t="s">
        <v>686</v>
      </c>
      <c r="B91" s="4" t="s">
        <v>687</v>
      </c>
      <c r="C91" s="4" t="s">
        <v>222</v>
      </c>
    </row>
    <row r="92" spans="1:3" ht="15">
      <c r="A92" s="9" t="s">
        <v>662</v>
      </c>
      <c r="B92" s="9" t="s">
        <v>11</v>
      </c>
      <c r="C92" s="9" t="s">
        <v>11</v>
      </c>
    </row>
    <row r="93" spans="1:3" ht="12.75">
      <c r="A93" s="2" t="s">
        <v>648</v>
      </c>
      <c r="B93" s="2" t="s">
        <v>11</v>
      </c>
      <c r="C93" s="2" t="s">
        <v>11</v>
      </c>
    </row>
    <row r="94" spans="1:3" ht="12.75">
      <c r="A94" t="s">
        <v>688</v>
      </c>
      <c r="B94" s="4">
        <v>0</v>
      </c>
      <c r="C94" s="4">
        <v>160475</v>
      </c>
    </row>
    <row r="95" spans="1:3" ht="12.75">
      <c r="A95" t="s">
        <v>689</v>
      </c>
      <c r="B95" s="4">
        <v>0</v>
      </c>
      <c r="C95" s="4">
        <v>235414</v>
      </c>
    </row>
    <row r="96" spans="1:3" ht="12.75">
      <c r="A96" t="s">
        <v>690</v>
      </c>
      <c r="B96" s="4">
        <v>0</v>
      </c>
      <c r="C96" s="4">
        <v>37819</v>
      </c>
    </row>
    <row r="97" spans="1:3" ht="12.75">
      <c r="A97" t="s">
        <v>655</v>
      </c>
      <c r="B97" s="4">
        <v>0</v>
      </c>
      <c r="C97" s="4">
        <v>151509</v>
      </c>
    </row>
    <row r="98" spans="1:3" ht="12.75">
      <c r="A98" t="s">
        <v>691</v>
      </c>
      <c r="B98" s="4" t="s">
        <v>222</v>
      </c>
      <c r="C98" s="4" t="s">
        <v>692</v>
      </c>
    </row>
    <row r="99" spans="1:3" ht="12.75">
      <c r="A99" t="s">
        <v>671</v>
      </c>
      <c r="B99" s="4" t="s">
        <v>222</v>
      </c>
      <c r="C99" s="4" t="s">
        <v>692</v>
      </c>
    </row>
    <row r="100" spans="1:3" ht="15">
      <c r="A100" s="9" t="s">
        <v>673</v>
      </c>
      <c r="B100" s="9" t="s">
        <v>11</v>
      </c>
      <c r="C100" s="9" t="s">
        <v>11</v>
      </c>
    </row>
    <row r="101" spans="1:3" ht="12.75">
      <c r="A101" s="2" t="s">
        <v>648</v>
      </c>
      <c r="B101" s="2" t="s">
        <v>11</v>
      </c>
      <c r="C101" s="2" t="s">
        <v>11</v>
      </c>
    </row>
    <row r="102" spans="1:3" ht="12.75">
      <c r="A102" t="s">
        <v>693</v>
      </c>
      <c r="B102" s="4">
        <v>0</v>
      </c>
      <c r="C102" s="4">
        <v>781752</v>
      </c>
    </row>
    <row r="103" spans="1:3" ht="12.75">
      <c r="A103" t="s">
        <v>694</v>
      </c>
      <c r="B103" s="4">
        <v>0</v>
      </c>
      <c r="C103" s="4">
        <v>993156</v>
      </c>
    </row>
    <row r="104" spans="1:3" ht="12.75">
      <c r="A104" t="s">
        <v>695</v>
      </c>
      <c r="B104" s="4">
        <v>0</v>
      </c>
      <c r="C104" s="4">
        <v>217261</v>
      </c>
    </row>
    <row r="105" spans="1:3" ht="12.75">
      <c r="A105" t="s">
        <v>696</v>
      </c>
      <c r="B105" s="4">
        <v>0</v>
      </c>
      <c r="C105" s="4">
        <v>42371</v>
      </c>
    </row>
    <row r="106" spans="1:3" ht="12.75">
      <c r="A106" t="s">
        <v>697</v>
      </c>
      <c r="B106" s="4">
        <v>0</v>
      </c>
      <c r="C106" s="4">
        <v>38659</v>
      </c>
    </row>
    <row r="107" spans="1:3" ht="12.75">
      <c r="A107" t="s">
        <v>698</v>
      </c>
      <c r="B107" s="4">
        <v>0</v>
      </c>
      <c r="C107" s="4">
        <v>164405</v>
      </c>
    </row>
    <row r="108" spans="1:3" ht="12.75">
      <c r="A108" t="s">
        <v>699</v>
      </c>
      <c r="B108" s="4">
        <v>0</v>
      </c>
      <c r="C108" s="4">
        <v>21333</v>
      </c>
    </row>
    <row r="109" spans="1:3" ht="12.75">
      <c r="A109" t="s">
        <v>700</v>
      </c>
      <c r="B109" s="4" t="s">
        <v>222</v>
      </c>
      <c r="C109" s="4" t="s">
        <v>701</v>
      </c>
    </row>
    <row r="110" spans="1:3" ht="12.75">
      <c r="A110" t="s">
        <v>686</v>
      </c>
      <c r="B110" s="4" t="s">
        <v>222</v>
      </c>
      <c r="C110" s="4" t="s">
        <v>701</v>
      </c>
    </row>
    <row r="111" spans="1:3" ht="12.75">
      <c r="A111" s="2" t="s">
        <v>162</v>
      </c>
      <c r="B111" s="6">
        <f>SUM(B68:B110)</f>
        <v>2952227</v>
      </c>
      <c r="C111" s="6">
        <f>SUM(C68:C110)</f>
        <v>2844154</v>
      </c>
    </row>
  </sheetData>
  <sheetProtection/>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E30"/>
  <sheetViews>
    <sheetView zoomScalePageLayoutView="0" workbookViewId="0" topLeftCell="A1">
      <selection activeCell="A1" sqref="A1"/>
    </sheetView>
  </sheetViews>
  <sheetFormatPr defaultColWidth="9.140625" defaultRowHeight="12.75"/>
  <sheetData>
    <row r="1" ht="18">
      <c r="A1" s="1" t="s">
        <v>702</v>
      </c>
    </row>
    <row r="6" spans="1:5" ht="12.75">
      <c r="A6" s="2" t="s">
        <v>703</v>
      </c>
      <c r="B6" s="2" t="s">
        <v>704</v>
      </c>
      <c r="C6" s="2" t="s">
        <v>705</v>
      </c>
      <c r="D6" s="2" t="s">
        <v>706</v>
      </c>
      <c r="E6" s="2" t="s">
        <v>707</v>
      </c>
    </row>
    <row r="7" spans="1:5" ht="12.75">
      <c r="A7" t="s">
        <v>708</v>
      </c>
      <c r="B7" t="s">
        <v>709</v>
      </c>
      <c r="C7" t="s">
        <v>222</v>
      </c>
      <c r="D7" t="s">
        <v>710</v>
      </c>
      <c r="E7" t="s">
        <v>711</v>
      </c>
    </row>
    <row r="8" spans="1:2" ht="12.75">
      <c r="A8" t="s">
        <v>712</v>
      </c>
      <c r="B8" t="s">
        <v>713</v>
      </c>
    </row>
    <row r="9" spans="1:2" ht="12.75">
      <c r="A9" t="s">
        <v>714</v>
      </c>
      <c r="B9" t="s">
        <v>715</v>
      </c>
    </row>
    <row r="10" spans="1:5" ht="12.75">
      <c r="A10" s="2" t="s">
        <v>716</v>
      </c>
      <c r="B10" s="2" t="s">
        <v>717</v>
      </c>
      <c r="C10" t="s">
        <v>222</v>
      </c>
      <c r="D10" t="s">
        <v>222</v>
      </c>
    </row>
    <row r="11" spans="1:5" ht="12.75">
      <c r="A11" t="s">
        <v>718</v>
      </c>
      <c r="B11" t="s">
        <v>222</v>
      </c>
      <c r="C11" t="s">
        <v>222</v>
      </c>
      <c r="D11" t="s">
        <v>222</v>
      </c>
      <c r="E11" t="s">
        <v>719</v>
      </c>
    </row>
    <row r="12" spans="1:5" ht="12.75">
      <c r="A12" t="s">
        <v>720</v>
      </c>
      <c r="B12" t="s">
        <v>721</v>
      </c>
      <c r="C12" t="s">
        <v>222</v>
      </c>
      <c r="D12" t="s">
        <v>721</v>
      </c>
      <c r="E12" t="s">
        <v>722</v>
      </c>
    </row>
    <row r="13" spans="1:5" ht="12.75">
      <c r="A13" t="s">
        <v>723</v>
      </c>
      <c r="B13" t="s">
        <v>724</v>
      </c>
      <c r="C13" t="s">
        <v>222</v>
      </c>
      <c r="D13" t="s">
        <v>222</v>
      </c>
    </row>
    <row r="14" spans="1:5" ht="12.75">
      <c r="A14" t="s">
        <v>725</v>
      </c>
      <c r="B14" t="s">
        <v>726</v>
      </c>
      <c r="C14" t="s">
        <v>222</v>
      </c>
      <c r="D14" t="s">
        <v>727</v>
      </c>
      <c r="E14" t="s">
        <v>728</v>
      </c>
    </row>
    <row r="15" spans="1:5" ht="12.75">
      <c r="A15" t="s">
        <v>729</v>
      </c>
      <c r="B15" t="s">
        <v>222</v>
      </c>
      <c r="C15" t="s">
        <v>222</v>
      </c>
      <c r="D15" t="s">
        <v>222</v>
      </c>
      <c r="E15" t="s">
        <v>730</v>
      </c>
    </row>
    <row r="16" spans="1:5" ht="12.75">
      <c r="A16" t="s">
        <v>731</v>
      </c>
      <c r="B16" t="s">
        <v>732</v>
      </c>
      <c r="C16" t="s">
        <v>222</v>
      </c>
      <c r="D16" t="s">
        <v>732</v>
      </c>
      <c r="E16" t="s">
        <v>733</v>
      </c>
    </row>
    <row r="17" spans="1:5" ht="12.75">
      <c r="A17" t="s">
        <v>734</v>
      </c>
      <c r="B17" t="s">
        <v>735</v>
      </c>
      <c r="C17" t="s">
        <v>222</v>
      </c>
      <c r="D17" t="s">
        <v>222</v>
      </c>
      <c r="E17" t="s">
        <v>736</v>
      </c>
    </row>
    <row r="18" spans="1:5" ht="12.75">
      <c r="A18" t="s">
        <v>737</v>
      </c>
      <c r="B18" t="s">
        <v>738</v>
      </c>
      <c r="C18" t="s">
        <v>222</v>
      </c>
      <c r="D18" t="s">
        <v>222</v>
      </c>
      <c r="E18" t="s">
        <v>739</v>
      </c>
    </row>
    <row r="19" spans="1:5" ht="12.75">
      <c r="A19" t="s">
        <v>740</v>
      </c>
      <c r="B19" t="s">
        <v>741</v>
      </c>
      <c r="C19" t="s">
        <v>222</v>
      </c>
      <c r="D19" t="s">
        <v>222</v>
      </c>
      <c r="E19" t="s">
        <v>742</v>
      </c>
    </row>
    <row r="20" spans="1:5" ht="12.75">
      <c r="A20" t="s">
        <v>743</v>
      </c>
      <c r="B20" t="s">
        <v>744</v>
      </c>
      <c r="C20" t="s">
        <v>222</v>
      </c>
      <c r="D20" t="s">
        <v>745</v>
      </c>
      <c r="E20" t="s">
        <v>746</v>
      </c>
    </row>
    <row r="21" spans="1:5" ht="12.75">
      <c r="A21" t="s">
        <v>747</v>
      </c>
      <c r="B21" t="s">
        <v>748</v>
      </c>
      <c r="C21" t="s">
        <v>222</v>
      </c>
      <c r="D21" t="s">
        <v>222</v>
      </c>
      <c r="E21" t="s">
        <v>749</v>
      </c>
    </row>
    <row r="22" spans="1:5" ht="12.75">
      <c r="A22" t="s">
        <v>750</v>
      </c>
      <c r="B22" t="s">
        <v>222</v>
      </c>
      <c r="C22" t="s">
        <v>222</v>
      </c>
      <c r="D22" t="s">
        <v>222</v>
      </c>
      <c r="E22" t="s">
        <v>751</v>
      </c>
    </row>
    <row r="23" spans="1:5" ht="12.75">
      <c r="A23" t="s">
        <v>752</v>
      </c>
      <c r="B23" t="s">
        <v>753</v>
      </c>
      <c r="C23" t="s">
        <v>222</v>
      </c>
      <c r="D23" t="s">
        <v>753</v>
      </c>
      <c r="E23" t="s">
        <v>754</v>
      </c>
    </row>
    <row r="24" spans="1:5" ht="12.75">
      <c r="A24" t="s">
        <v>755</v>
      </c>
      <c r="B24" t="s">
        <v>222</v>
      </c>
      <c r="C24" t="s">
        <v>222</v>
      </c>
      <c r="D24" t="s">
        <v>222</v>
      </c>
      <c r="E24" t="s">
        <v>756</v>
      </c>
    </row>
    <row r="25" spans="1:5" ht="12.75">
      <c r="A25" t="s">
        <v>757</v>
      </c>
      <c r="B25" t="s">
        <v>222</v>
      </c>
      <c r="C25" t="s">
        <v>222</v>
      </c>
      <c r="D25" t="s">
        <v>222</v>
      </c>
      <c r="E25" t="s">
        <v>756</v>
      </c>
    </row>
    <row r="26" spans="1:5" ht="12.75">
      <c r="A26" t="s">
        <v>758</v>
      </c>
      <c r="B26" t="s">
        <v>222</v>
      </c>
      <c r="C26" t="s">
        <v>222</v>
      </c>
      <c r="D26" t="s">
        <v>222</v>
      </c>
      <c r="E26" t="s">
        <v>759</v>
      </c>
    </row>
    <row r="27" spans="1:5" ht="12.75">
      <c r="A27" t="s">
        <v>760</v>
      </c>
      <c r="B27" t="s">
        <v>761</v>
      </c>
      <c r="C27" t="s">
        <v>222</v>
      </c>
      <c r="D27" t="s">
        <v>762</v>
      </c>
      <c r="E27" t="s">
        <v>763</v>
      </c>
    </row>
    <row r="28" spans="1:5" ht="12.75">
      <c r="A28" s="2" t="s">
        <v>349</v>
      </c>
      <c r="B28" s="2" t="s">
        <v>764</v>
      </c>
      <c r="C28" s="2" t="s">
        <v>222</v>
      </c>
      <c r="D28" s="2" t="s">
        <v>765</v>
      </c>
    </row>
    <row r="29" spans="1:5" ht="12.75">
      <c r="A29" t="s">
        <v>766</v>
      </c>
      <c r="B29" t="s">
        <v>767</v>
      </c>
      <c r="C29" t="s">
        <v>222</v>
      </c>
      <c r="D29" t="s">
        <v>767</v>
      </c>
    </row>
    <row r="30" spans="1:5" ht="12.75">
      <c r="A30" s="2" t="s">
        <v>768</v>
      </c>
      <c r="B30" s="2" t="s">
        <v>769</v>
      </c>
      <c r="C30" s="2" t="s">
        <v>222</v>
      </c>
      <c r="D30" s="2" t="s">
        <v>770</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9.140625" defaultRowHeight="12.75"/>
  <sheetData>
    <row r="1" ht="18">
      <c r="A1" s="1" t="s">
        <v>88</v>
      </c>
    </row>
    <row r="2" ht="12.75">
      <c r="A2" s="2" t="s">
        <v>89</v>
      </c>
    </row>
    <row r="3" ht="12.75">
      <c r="A3" s="2" t="s">
        <v>90</v>
      </c>
    </row>
    <row r="4" ht="12.75">
      <c r="A4" s="2" t="s">
        <v>91</v>
      </c>
    </row>
    <row r="5" spans="2:11" ht="15.75">
      <c r="B5" s="3" t="s">
        <v>92</v>
      </c>
      <c r="E5" s="3" t="s">
        <v>93</v>
      </c>
      <c r="H5" s="3" t="s">
        <v>94</v>
      </c>
      <c r="K5" s="3" t="s">
        <v>95</v>
      </c>
    </row>
    <row r="6" spans="1:13" ht="12.75">
      <c r="A6" s="2" t="s">
        <v>11</v>
      </c>
      <c r="B6" s="2" t="s">
        <v>96</v>
      </c>
      <c r="C6" s="2" t="s">
        <v>97</v>
      </c>
      <c r="D6" s="2" t="s">
        <v>4</v>
      </c>
      <c r="E6" s="2" t="s">
        <v>96</v>
      </c>
      <c r="F6" s="2" t="s">
        <v>97</v>
      </c>
      <c r="G6" s="2" t="s">
        <v>4</v>
      </c>
      <c r="H6" s="2" t="s">
        <v>96</v>
      </c>
      <c r="I6" s="2" t="s">
        <v>97</v>
      </c>
      <c r="J6" s="2" t="s">
        <v>4</v>
      </c>
      <c r="K6" s="2" t="s">
        <v>96</v>
      </c>
      <c r="L6" s="2" t="s">
        <v>97</v>
      </c>
      <c r="M6" s="2" t="s">
        <v>4</v>
      </c>
    </row>
    <row r="7" spans="1:13" ht="12.75">
      <c r="A7" t="s">
        <v>98</v>
      </c>
      <c r="B7" s="4">
        <v>3</v>
      </c>
      <c r="C7" s="4">
        <v>2</v>
      </c>
      <c r="D7" s="4">
        <v>3</v>
      </c>
      <c r="E7" s="5">
        <v>3</v>
      </c>
      <c r="F7" s="5">
        <v>3</v>
      </c>
      <c r="G7" s="5">
        <v>2.4200000762939453</v>
      </c>
      <c r="H7" s="4">
        <v>349127</v>
      </c>
      <c r="I7" s="4">
        <v>357000</v>
      </c>
      <c r="J7" s="4">
        <v>287660</v>
      </c>
      <c r="K7" s="4">
        <v>0</v>
      </c>
      <c r="L7" s="4">
        <v>0</v>
      </c>
      <c r="M7" s="4">
        <v>0</v>
      </c>
    </row>
    <row r="8" spans="1:13" ht="12.75">
      <c r="A8" t="s">
        <v>99</v>
      </c>
      <c r="B8" s="4">
        <v>19</v>
      </c>
      <c r="C8" s="4">
        <v>16</v>
      </c>
      <c r="D8" s="4">
        <v>12</v>
      </c>
      <c r="E8" s="5">
        <v>19</v>
      </c>
      <c r="F8" s="5">
        <v>17</v>
      </c>
      <c r="G8" s="5">
        <v>14.5</v>
      </c>
      <c r="H8" s="4">
        <v>1817239</v>
      </c>
      <c r="I8" s="4">
        <v>1666647</v>
      </c>
      <c r="J8" s="4">
        <v>1480545</v>
      </c>
      <c r="K8" s="4">
        <v>0</v>
      </c>
      <c r="L8" s="4">
        <v>0</v>
      </c>
      <c r="M8" s="4">
        <v>0</v>
      </c>
    </row>
    <row r="9" spans="1:13" ht="12.75">
      <c r="A9" t="s">
        <v>100</v>
      </c>
      <c r="B9" s="4">
        <v>3</v>
      </c>
      <c r="C9" s="4">
        <v>3</v>
      </c>
      <c r="D9" s="4">
        <v>2</v>
      </c>
      <c r="E9" s="5">
        <v>2</v>
      </c>
      <c r="F9" s="5">
        <v>2.5</v>
      </c>
      <c r="G9" s="5">
        <v>2.5</v>
      </c>
      <c r="H9" s="4">
        <v>171742</v>
      </c>
      <c r="I9" s="4">
        <v>195133</v>
      </c>
      <c r="J9" s="4">
        <v>198590</v>
      </c>
      <c r="K9" s="4">
        <v>0</v>
      </c>
      <c r="L9" s="4">
        <v>0</v>
      </c>
      <c r="M9" s="4">
        <v>0</v>
      </c>
    </row>
    <row r="10" spans="1:13" ht="12.75">
      <c r="A10" t="s">
        <v>101</v>
      </c>
      <c r="B10" s="4">
        <v>18</v>
      </c>
      <c r="C10" s="4">
        <v>16</v>
      </c>
      <c r="D10" s="4">
        <v>17</v>
      </c>
      <c r="E10" s="5">
        <v>17.829999923706055</v>
      </c>
      <c r="F10" s="5">
        <v>17.239999771118164</v>
      </c>
      <c r="G10" s="5">
        <v>16.920000076293945</v>
      </c>
      <c r="H10" s="4">
        <v>619590</v>
      </c>
      <c r="I10" s="4">
        <v>626750</v>
      </c>
      <c r="J10" s="4">
        <v>595313</v>
      </c>
      <c r="K10" s="4">
        <v>0</v>
      </c>
      <c r="L10" s="4">
        <v>11961</v>
      </c>
      <c r="M10" s="4">
        <v>0</v>
      </c>
    </row>
    <row r="11" spans="1:13" ht="12.75">
      <c r="A11" t="s">
        <v>102</v>
      </c>
      <c r="B11" s="4">
        <v>59</v>
      </c>
      <c r="C11" s="4">
        <v>58</v>
      </c>
      <c r="D11" s="4">
        <v>53</v>
      </c>
      <c r="E11" s="5">
        <v>61.88999938964844</v>
      </c>
      <c r="F11" s="5">
        <v>55.220001220703125</v>
      </c>
      <c r="G11" s="5">
        <v>54.40999984741211</v>
      </c>
      <c r="H11" s="4">
        <v>2244445</v>
      </c>
      <c r="I11" s="4">
        <v>2067977</v>
      </c>
      <c r="J11" s="4">
        <v>2012518</v>
      </c>
      <c r="K11" s="4">
        <v>0</v>
      </c>
      <c r="L11" s="4">
        <v>41508</v>
      </c>
      <c r="M11" s="4">
        <v>0</v>
      </c>
    </row>
    <row r="12" spans="1:13" ht="12.75">
      <c r="A12" t="s">
        <v>103</v>
      </c>
      <c r="B12" s="4">
        <v>8</v>
      </c>
      <c r="C12" s="4">
        <v>10</v>
      </c>
      <c r="D12" s="4">
        <v>10</v>
      </c>
      <c r="E12" s="5">
        <v>6.75</v>
      </c>
      <c r="F12" s="5">
        <v>9.920000076293945</v>
      </c>
      <c r="G12" s="5">
        <v>9.920000076293945</v>
      </c>
      <c r="H12" s="4">
        <v>445458</v>
      </c>
      <c r="I12" s="4">
        <v>620241</v>
      </c>
      <c r="J12" s="4">
        <v>691306</v>
      </c>
      <c r="K12" s="4">
        <v>0</v>
      </c>
      <c r="L12" s="4">
        <v>2000</v>
      </c>
      <c r="M12" s="4">
        <v>0</v>
      </c>
    </row>
    <row r="13" spans="1:13" ht="12.75">
      <c r="A13" t="s">
        <v>104</v>
      </c>
      <c r="B13" s="4">
        <v>0</v>
      </c>
      <c r="C13" s="4">
        <v>0</v>
      </c>
      <c r="D13" s="4">
        <v>0</v>
      </c>
      <c r="E13" s="5">
        <v>0</v>
      </c>
      <c r="F13" s="5">
        <v>0</v>
      </c>
      <c r="G13" s="5">
        <v>1</v>
      </c>
      <c r="H13" s="4">
        <v>0</v>
      </c>
      <c r="I13" s="4">
        <v>0</v>
      </c>
      <c r="J13" s="4">
        <v>82652</v>
      </c>
      <c r="K13" s="4">
        <v>0</v>
      </c>
      <c r="L13" s="4">
        <v>0</v>
      </c>
      <c r="M13" s="4">
        <v>0</v>
      </c>
    </row>
    <row r="14" spans="1:13" ht="12.75">
      <c r="A14" t="s">
        <v>105</v>
      </c>
      <c r="B14" s="4">
        <v>162</v>
      </c>
      <c r="C14" s="4">
        <v>155</v>
      </c>
      <c r="D14" s="4">
        <v>159</v>
      </c>
      <c r="E14" s="5">
        <v>156.13999938964844</v>
      </c>
      <c r="F14" s="5">
        <v>149.75999450683594</v>
      </c>
      <c r="G14" s="5">
        <v>148.58999633789062</v>
      </c>
      <c r="H14" s="4">
        <v>4945886</v>
      </c>
      <c r="I14" s="4">
        <v>4983771</v>
      </c>
      <c r="J14" s="4">
        <v>4863647</v>
      </c>
      <c r="K14" s="4">
        <v>0</v>
      </c>
      <c r="L14" s="4">
        <v>129771</v>
      </c>
      <c r="M14" s="4">
        <v>0</v>
      </c>
    </row>
    <row r="15" spans="1:13" ht="12.75">
      <c r="A15" t="s">
        <v>106</v>
      </c>
      <c r="B15" s="4">
        <v>53</v>
      </c>
      <c r="C15" s="4">
        <v>54</v>
      </c>
      <c r="D15" s="4">
        <v>51</v>
      </c>
      <c r="E15" s="5">
        <v>51.349998474121094</v>
      </c>
      <c r="F15" s="5">
        <v>53.20000076293945</v>
      </c>
      <c r="G15" s="5">
        <v>50.790000915527344</v>
      </c>
      <c r="H15" s="4">
        <v>1527644</v>
      </c>
      <c r="I15" s="4">
        <v>1593201</v>
      </c>
      <c r="J15" s="4">
        <v>1530575</v>
      </c>
      <c r="K15" s="4">
        <v>0</v>
      </c>
      <c r="L15" s="4">
        <v>24249</v>
      </c>
      <c r="M15" s="4">
        <v>0</v>
      </c>
    </row>
    <row r="16" spans="1:13" ht="12.75">
      <c r="A16" s="2" t="s">
        <v>107</v>
      </c>
      <c r="B16" s="6">
        <f aca="true" t="shared" si="0" ref="B16:M16">SUM(B7:B15)</f>
        <v>325</v>
      </c>
      <c r="C16" s="6">
        <f t="shared" si="0"/>
        <v>314</v>
      </c>
      <c r="D16" s="6">
        <f t="shared" si="0"/>
        <v>307</v>
      </c>
      <c r="E16" s="5">
        <f t="shared" si="0"/>
        <v>317.959997177124</v>
      </c>
      <c r="F16" s="5">
        <f t="shared" si="0"/>
        <v>307.8399963378906</v>
      </c>
      <c r="G16" s="5">
        <f t="shared" si="0"/>
        <v>301.0499973297119</v>
      </c>
      <c r="H16" s="6">
        <f t="shared" si="0"/>
        <v>12121131</v>
      </c>
      <c r="I16" s="6">
        <f t="shared" si="0"/>
        <v>12110720</v>
      </c>
      <c r="J16" s="6">
        <f t="shared" si="0"/>
        <v>11742806</v>
      </c>
      <c r="K16" s="6">
        <f t="shared" si="0"/>
        <v>0</v>
      </c>
      <c r="L16" s="6">
        <f t="shared" si="0"/>
        <v>209489</v>
      </c>
      <c r="M16" s="6">
        <f t="shared" si="0"/>
        <v>0</v>
      </c>
    </row>
    <row r="17" spans="5:10" ht="12.75">
      <c r="E17" s="10" t="s">
        <v>108</v>
      </c>
      <c r="F17" s="11"/>
      <c r="G17" s="11"/>
      <c r="H17" s="4">
        <v>4870653</v>
      </c>
      <c r="I17" s="4">
        <v>4947470</v>
      </c>
      <c r="J17" s="4">
        <v>4690445</v>
      </c>
    </row>
    <row r="18" spans="5:10" ht="12.75">
      <c r="E18" s="10" t="s">
        <v>109</v>
      </c>
      <c r="F18" s="11"/>
      <c r="G18" s="11"/>
      <c r="H18" s="6">
        <f>SUM(H16:H17)</f>
        <v>16991784</v>
      </c>
      <c r="I18" s="6">
        <f>SUM(I16:I17)</f>
        <v>17058190</v>
      </c>
      <c r="J18" s="6">
        <f>SUM(J16:J17)</f>
        <v>16433251</v>
      </c>
    </row>
  </sheetData>
  <sheetProtection/>
  <mergeCells count="2">
    <mergeCell ref="E17:G17"/>
    <mergeCell ref="E18:G18"/>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
    </sheetView>
  </sheetViews>
  <sheetFormatPr defaultColWidth="9.140625" defaultRowHeight="12.75"/>
  <sheetData>
    <row r="1" ht="18">
      <c r="A1" s="1" t="s">
        <v>110</v>
      </c>
    </row>
    <row r="2" ht="12.75">
      <c r="A2" s="2" t="s">
        <v>89</v>
      </c>
    </row>
    <row r="3" ht="12.75">
      <c r="A3" s="2" t="s">
        <v>90</v>
      </c>
    </row>
    <row r="4" ht="12.75">
      <c r="A4" s="2" t="s">
        <v>91</v>
      </c>
    </row>
    <row r="6" spans="2:17" ht="15.75">
      <c r="B6" s="3" t="s">
        <v>111</v>
      </c>
      <c r="E6" s="3" t="s">
        <v>112</v>
      </c>
      <c r="H6" s="3" t="s">
        <v>113</v>
      </c>
      <c r="K6" s="2" t="s">
        <v>114</v>
      </c>
      <c r="N6" s="2" t="s">
        <v>115</v>
      </c>
      <c r="Q6" s="2" t="s">
        <v>116</v>
      </c>
    </row>
    <row r="7" spans="1:19" ht="12.75">
      <c r="A7" t="s">
        <v>104</v>
      </c>
      <c r="B7">
        <v>0</v>
      </c>
      <c r="C7">
        <v>0</v>
      </c>
      <c r="D7" s="4" t="s">
        <v>117</v>
      </c>
      <c r="E7" t="s">
        <v>118</v>
      </c>
      <c r="F7" s="4">
        <v>0</v>
      </c>
      <c r="G7" s="4">
        <v>82652</v>
      </c>
      <c r="H7" t="s">
        <v>118</v>
      </c>
      <c r="I7" s="4">
        <v>0</v>
      </c>
      <c r="J7" s="4">
        <v>45543</v>
      </c>
      <c r="K7" t="s">
        <v>118</v>
      </c>
      <c r="L7" s="4">
        <v>0</v>
      </c>
      <c r="M7" s="4">
        <v>37109</v>
      </c>
      <c r="N7" t="s">
        <v>118</v>
      </c>
      <c r="O7" s="4">
        <v>0</v>
      </c>
      <c r="P7" s="4">
        <v>0</v>
      </c>
      <c r="Q7" t="s">
        <v>118</v>
      </c>
      <c r="R7" s="4">
        <v>0</v>
      </c>
      <c r="S7" s="4">
        <v>0</v>
      </c>
    </row>
    <row r="8" spans="1:19" ht="12.75">
      <c r="A8" t="s">
        <v>103</v>
      </c>
      <c r="B8" s="4" t="s">
        <v>119</v>
      </c>
      <c r="C8" s="4" t="s">
        <v>120</v>
      </c>
      <c r="D8" s="4" t="s">
        <v>120</v>
      </c>
      <c r="E8" s="4">
        <v>65994</v>
      </c>
      <c r="F8" s="4">
        <v>62344</v>
      </c>
      <c r="G8" s="4">
        <v>69712</v>
      </c>
      <c r="H8" s="4">
        <v>44129</v>
      </c>
      <c r="I8" s="4">
        <v>43993</v>
      </c>
      <c r="J8" s="4">
        <v>44215</v>
      </c>
      <c r="K8" s="4">
        <v>21864</v>
      </c>
      <c r="L8" s="4">
        <v>18351</v>
      </c>
      <c r="M8" s="4">
        <v>25497</v>
      </c>
      <c r="N8" s="4">
        <v>0</v>
      </c>
      <c r="O8" s="4">
        <v>0</v>
      </c>
      <c r="P8" s="4">
        <v>0</v>
      </c>
      <c r="Q8" s="4">
        <v>0</v>
      </c>
      <c r="R8" s="4">
        <v>202</v>
      </c>
      <c r="S8" s="4">
        <v>0</v>
      </c>
    </row>
    <row r="9" spans="1:19" ht="12.75">
      <c r="A9" t="s">
        <v>100</v>
      </c>
      <c r="B9" s="4" t="s">
        <v>121</v>
      </c>
      <c r="C9" s="4" t="s">
        <v>122</v>
      </c>
      <c r="D9" s="4" t="s">
        <v>122</v>
      </c>
      <c r="E9" s="4">
        <v>85871</v>
      </c>
      <c r="F9" s="4">
        <v>78053</v>
      </c>
      <c r="G9" s="4">
        <v>79436</v>
      </c>
      <c r="H9" s="4">
        <v>44643</v>
      </c>
      <c r="I9" s="4">
        <v>44625</v>
      </c>
      <c r="J9" s="4">
        <v>44646</v>
      </c>
      <c r="K9" s="4">
        <v>41228</v>
      </c>
      <c r="L9" s="4">
        <v>33428</v>
      </c>
      <c r="M9" s="4">
        <v>34790</v>
      </c>
      <c r="N9" s="4">
        <v>0</v>
      </c>
      <c r="O9" s="4">
        <v>0</v>
      </c>
      <c r="P9" s="4">
        <v>0</v>
      </c>
      <c r="Q9" s="4">
        <v>0</v>
      </c>
      <c r="R9" s="4">
        <v>0</v>
      </c>
      <c r="S9" s="4">
        <v>0</v>
      </c>
    </row>
    <row r="10" spans="1:19" ht="12.75">
      <c r="A10" t="s">
        <v>99</v>
      </c>
      <c r="B10" s="4" t="s">
        <v>123</v>
      </c>
      <c r="C10" s="4" t="s">
        <v>124</v>
      </c>
      <c r="D10" s="4" t="s">
        <v>125</v>
      </c>
      <c r="E10" s="4">
        <v>95644</v>
      </c>
      <c r="F10" s="4">
        <v>98038</v>
      </c>
      <c r="G10" s="4">
        <v>102107</v>
      </c>
      <c r="H10" s="4">
        <v>46176</v>
      </c>
      <c r="I10" s="4">
        <v>46190</v>
      </c>
      <c r="J10" s="4">
        <v>47418</v>
      </c>
      <c r="K10" s="4">
        <v>49468</v>
      </c>
      <c r="L10" s="4">
        <v>51848</v>
      </c>
      <c r="M10" s="4">
        <v>54688</v>
      </c>
      <c r="N10" s="4">
        <v>0</v>
      </c>
      <c r="O10" s="4">
        <v>0</v>
      </c>
      <c r="P10" s="4">
        <v>0</v>
      </c>
      <c r="Q10" s="4">
        <v>0</v>
      </c>
      <c r="R10" s="4">
        <v>0</v>
      </c>
      <c r="S10" s="4">
        <v>0</v>
      </c>
    </row>
    <row r="11" spans="1:19" ht="12.75">
      <c r="A11" s="2" t="s">
        <v>11</v>
      </c>
      <c r="B11" s="2" t="s">
        <v>96</v>
      </c>
      <c r="C11" s="2" t="s">
        <v>97</v>
      </c>
      <c r="D11" s="2" t="s">
        <v>4</v>
      </c>
      <c r="E11" s="2" t="s">
        <v>96</v>
      </c>
      <c r="F11" s="2" t="s">
        <v>97</v>
      </c>
      <c r="G11" s="2" t="s">
        <v>4</v>
      </c>
      <c r="H11" s="2" t="s">
        <v>96</v>
      </c>
      <c r="I11" s="2" t="s">
        <v>97</v>
      </c>
      <c r="J11" s="2" t="s">
        <v>4</v>
      </c>
      <c r="K11" s="2" t="s">
        <v>96</v>
      </c>
      <c r="L11" s="2" t="s">
        <v>97</v>
      </c>
      <c r="M11" s="2" t="s">
        <v>4</v>
      </c>
      <c r="N11" s="2" t="s">
        <v>96</v>
      </c>
      <c r="O11" s="2" t="s">
        <v>97</v>
      </c>
      <c r="P11" s="2" t="s">
        <v>4</v>
      </c>
      <c r="Q11" s="2" t="s">
        <v>96</v>
      </c>
      <c r="R11" s="2" t="s">
        <v>97</v>
      </c>
      <c r="S11" s="2" t="s">
        <v>4</v>
      </c>
    </row>
    <row r="12" spans="1:19" ht="12.75">
      <c r="A12" t="s">
        <v>98</v>
      </c>
      <c r="B12" s="4" t="s">
        <v>126</v>
      </c>
      <c r="C12" s="4" t="s">
        <v>126</v>
      </c>
      <c r="D12" s="4" t="s">
        <v>127</v>
      </c>
      <c r="E12" s="4">
        <v>116376</v>
      </c>
      <c r="F12" s="4">
        <v>119000</v>
      </c>
      <c r="G12" s="4">
        <v>119032</v>
      </c>
      <c r="H12" s="4">
        <v>108333</v>
      </c>
      <c r="I12" s="4">
        <v>108333</v>
      </c>
      <c r="J12" s="4">
        <v>110345</v>
      </c>
      <c r="K12" s="4">
        <v>8042</v>
      </c>
      <c r="L12" s="4">
        <v>10667</v>
      </c>
      <c r="M12" s="4">
        <v>8687</v>
      </c>
      <c r="N12" s="4">
        <v>0</v>
      </c>
      <c r="O12" s="4">
        <v>0</v>
      </c>
      <c r="P12" s="4">
        <v>0</v>
      </c>
      <c r="Q12" s="4">
        <v>0</v>
      </c>
      <c r="R12" s="4">
        <v>0</v>
      </c>
      <c r="S12" s="4">
        <v>0</v>
      </c>
    </row>
    <row r="13" spans="1:19" ht="12.75">
      <c r="A13" t="s">
        <v>101</v>
      </c>
      <c r="B13" s="4" t="s">
        <v>128</v>
      </c>
      <c r="C13" s="4" t="s">
        <v>129</v>
      </c>
      <c r="D13" s="4" t="s">
        <v>130</v>
      </c>
      <c r="E13" s="4">
        <v>34751</v>
      </c>
      <c r="F13" s="4">
        <v>35652</v>
      </c>
      <c r="G13" s="4">
        <v>35191</v>
      </c>
      <c r="H13" s="4">
        <v>29059</v>
      </c>
      <c r="I13" s="4">
        <v>30293</v>
      </c>
      <c r="J13" s="4">
        <v>30152</v>
      </c>
      <c r="K13" s="4">
        <v>5693</v>
      </c>
      <c r="L13" s="4">
        <v>5359</v>
      </c>
      <c r="M13" s="4">
        <v>5039</v>
      </c>
      <c r="N13" s="4">
        <v>0</v>
      </c>
      <c r="O13" s="4">
        <v>436</v>
      </c>
      <c r="P13" s="4">
        <v>0</v>
      </c>
      <c r="Q13" s="4">
        <v>0</v>
      </c>
      <c r="R13" s="4">
        <v>258</v>
      </c>
      <c r="S13" s="4">
        <v>0</v>
      </c>
    </row>
    <row r="14" spans="1:19" ht="12.75">
      <c r="A14" t="s">
        <v>102</v>
      </c>
      <c r="B14" s="4" t="s">
        <v>131</v>
      </c>
      <c r="C14" s="4" t="s">
        <v>132</v>
      </c>
      <c r="D14" s="4" t="s">
        <v>133</v>
      </c>
      <c r="E14" s="4">
        <v>36267</v>
      </c>
      <c r="F14" s="4">
        <v>36698</v>
      </c>
      <c r="G14" s="4">
        <v>36991</v>
      </c>
      <c r="H14" s="4">
        <v>29292</v>
      </c>
      <c r="I14" s="4">
        <v>30560</v>
      </c>
      <c r="J14" s="4">
        <v>30515</v>
      </c>
      <c r="K14" s="4">
        <v>6975</v>
      </c>
      <c r="L14" s="4">
        <v>6138</v>
      </c>
      <c r="M14" s="4">
        <v>6476</v>
      </c>
      <c r="N14" s="4">
        <v>0</v>
      </c>
      <c r="O14" s="4">
        <v>440</v>
      </c>
      <c r="P14" s="4">
        <v>0</v>
      </c>
      <c r="Q14" s="4">
        <v>0</v>
      </c>
      <c r="R14" s="4">
        <v>312</v>
      </c>
      <c r="S14" s="4">
        <v>0</v>
      </c>
    </row>
    <row r="15" spans="1:19" ht="12.75">
      <c r="A15" t="s">
        <v>105</v>
      </c>
      <c r="B15" s="4" t="s">
        <v>134</v>
      </c>
      <c r="C15" s="4" t="s">
        <v>135</v>
      </c>
      <c r="D15" s="4" t="s">
        <v>136</v>
      </c>
      <c r="E15" s="4">
        <v>31677</v>
      </c>
      <c r="F15" s="4">
        <v>32411</v>
      </c>
      <c r="G15" s="4">
        <v>32732</v>
      </c>
      <c r="H15" s="4">
        <v>25762</v>
      </c>
      <c r="I15" s="4">
        <v>26970</v>
      </c>
      <c r="J15" s="4">
        <v>27224</v>
      </c>
      <c r="K15" s="4">
        <v>5915</v>
      </c>
      <c r="L15" s="4">
        <v>5441</v>
      </c>
      <c r="M15" s="4">
        <v>5508</v>
      </c>
      <c r="N15" s="4">
        <v>0</v>
      </c>
      <c r="O15" s="4">
        <v>412</v>
      </c>
      <c r="P15" s="4">
        <v>0</v>
      </c>
      <c r="Q15" s="4">
        <v>0</v>
      </c>
      <c r="R15" s="4">
        <v>454</v>
      </c>
      <c r="S15" s="4">
        <v>0</v>
      </c>
    </row>
    <row r="16" spans="1:19" ht="12.75">
      <c r="A16" t="s">
        <v>106</v>
      </c>
      <c r="B16" s="4" t="s">
        <v>137</v>
      </c>
      <c r="C16" s="4" t="s">
        <v>138</v>
      </c>
      <c r="D16" s="4" t="s">
        <v>139</v>
      </c>
      <c r="E16" s="4">
        <v>29751</v>
      </c>
      <c r="F16" s="4">
        <v>29493</v>
      </c>
      <c r="G16" s="4">
        <v>30134</v>
      </c>
      <c r="H16" s="4">
        <v>24553</v>
      </c>
      <c r="I16" s="4">
        <v>25230</v>
      </c>
      <c r="J16" s="4">
        <v>24396</v>
      </c>
      <c r="K16" s="4">
        <v>5198</v>
      </c>
      <c r="L16" s="4">
        <v>4263</v>
      </c>
      <c r="M16" s="4">
        <v>5739</v>
      </c>
      <c r="N16" s="4">
        <v>0</v>
      </c>
      <c r="O16" s="4">
        <v>358</v>
      </c>
      <c r="P16" s="4">
        <v>0</v>
      </c>
      <c r="Q16" s="4">
        <v>0</v>
      </c>
      <c r="R16" s="4">
        <v>98</v>
      </c>
      <c r="S16" s="4">
        <v>0</v>
      </c>
    </row>
    <row r="17" spans="2:19" ht="12.75">
      <c r="B17" s="4" t="s">
        <v>140</v>
      </c>
      <c r="C17" s="4" t="s">
        <v>141</v>
      </c>
      <c r="D17" s="4" t="s">
        <v>142</v>
      </c>
      <c r="E17" s="4">
        <v>45781</v>
      </c>
      <c r="F17" s="4">
        <v>46717</v>
      </c>
      <c r="G17" s="4">
        <v>47160</v>
      </c>
      <c r="H17" s="4">
        <v>32924</v>
      </c>
      <c r="I17" s="4">
        <v>34376</v>
      </c>
      <c r="J17" s="4">
        <v>34176</v>
      </c>
      <c r="K17" s="4">
        <v>12856</v>
      </c>
      <c r="L17" s="4">
        <v>12341</v>
      </c>
      <c r="M17" s="4">
        <v>12983</v>
      </c>
      <c r="N17" s="4">
        <v>0</v>
      </c>
      <c r="O17" s="4">
        <v>366</v>
      </c>
      <c r="P17" s="4">
        <v>0</v>
      </c>
      <c r="Q17" s="4">
        <v>0</v>
      </c>
      <c r="R17" s="4">
        <v>321</v>
      </c>
      <c r="S17" s="4">
        <v>0</v>
      </c>
    </row>
    <row r="19" ht="12.75">
      <c r="A19" s="2" t="s">
        <v>143</v>
      </c>
    </row>
    <row r="20" ht="12.75">
      <c r="A20" s="2" t="s">
        <v>144</v>
      </c>
    </row>
    <row r="21" ht="12.75">
      <c r="A21" s="2" t="s">
        <v>145</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sheetData>
    <row r="1" ht="18">
      <c r="A1" s="1" t="s">
        <v>146</v>
      </c>
    </row>
    <row r="2" ht="12.75">
      <c r="A2" s="2" t="s">
        <v>89</v>
      </c>
    </row>
    <row r="3" ht="12.75">
      <c r="A3" s="2" t="s">
        <v>90</v>
      </c>
    </row>
    <row r="4" ht="12.75">
      <c r="A4" s="2" t="s">
        <v>91</v>
      </c>
    </row>
    <row r="5" spans="1:5" ht="15.75">
      <c r="A5" s="3" t="s">
        <v>147</v>
      </c>
      <c r="E5" s="3" t="s">
        <v>148</v>
      </c>
    </row>
    <row r="6" spans="1:11" ht="12.75">
      <c r="A6" s="2" t="s">
        <v>149</v>
      </c>
      <c r="E6" s="2" t="s">
        <v>150</v>
      </c>
      <c r="H6" s="2" t="s">
        <v>151</v>
      </c>
      <c r="K6" s="2" t="s">
        <v>152</v>
      </c>
    </row>
    <row r="7" spans="1:13" ht="12.75">
      <c r="A7" t="s">
        <v>104</v>
      </c>
      <c r="B7">
        <v>0</v>
      </c>
      <c r="C7">
        <v>1</v>
      </c>
      <c r="D7">
        <v>1</v>
      </c>
      <c r="E7" t="s">
        <v>118</v>
      </c>
      <c r="F7">
        <v>2</v>
      </c>
      <c r="G7">
        <v>32</v>
      </c>
      <c r="H7" t="s">
        <v>118</v>
      </c>
      <c r="I7">
        <v>0</v>
      </c>
      <c r="J7">
        <v>0</v>
      </c>
      <c r="K7" t="s">
        <v>118</v>
      </c>
      <c r="L7">
        <v>0</v>
      </c>
      <c r="M7">
        <v>0</v>
      </c>
    </row>
    <row r="8" spans="1:13" ht="12.75">
      <c r="A8" t="s">
        <v>103</v>
      </c>
      <c r="B8">
        <v>8</v>
      </c>
      <c r="C8">
        <v>8</v>
      </c>
      <c r="D8">
        <v>8</v>
      </c>
      <c r="E8">
        <v>22.38</v>
      </c>
      <c r="F8">
        <v>28.75</v>
      </c>
      <c r="G8">
        <v>28.38</v>
      </c>
      <c r="H8">
        <v>2.88</v>
      </c>
      <c r="I8">
        <v>1.25</v>
      </c>
      <c r="J8">
        <v>4</v>
      </c>
      <c r="K8">
        <v>0.88</v>
      </c>
      <c r="L8">
        <v>2.25</v>
      </c>
      <c r="M8">
        <v>6.75</v>
      </c>
    </row>
    <row r="9" spans="1:13" ht="12.75">
      <c r="A9" t="s">
        <v>100</v>
      </c>
      <c r="B9">
        <v>2</v>
      </c>
      <c r="C9">
        <v>2</v>
      </c>
      <c r="D9">
        <v>2</v>
      </c>
      <c r="E9">
        <v>32.5</v>
      </c>
      <c r="F9">
        <v>30.5</v>
      </c>
      <c r="G9">
        <v>33</v>
      </c>
      <c r="H9">
        <v>0</v>
      </c>
      <c r="I9">
        <v>0</v>
      </c>
      <c r="J9">
        <v>3.5</v>
      </c>
      <c r="K9">
        <v>126</v>
      </c>
      <c r="L9">
        <v>65</v>
      </c>
      <c r="M9">
        <v>1</v>
      </c>
    </row>
    <row r="10" spans="1:13" ht="12.75">
      <c r="A10" t="s">
        <v>99</v>
      </c>
      <c r="B10">
        <v>19</v>
      </c>
      <c r="C10">
        <v>15</v>
      </c>
      <c r="D10">
        <v>12</v>
      </c>
      <c r="E10">
        <v>31.68</v>
      </c>
      <c r="F10">
        <v>42.53</v>
      </c>
      <c r="G10">
        <v>40.75</v>
      </c>
      <c r="H10">
        <v>2.68</v>
      </c>
      <c r="I10">
        <v>2.4</v>
      </c>
      <c r="J10">
        <v>3.08</v>
      </c>
      <c r="K10">
        <v>5.68</v>
      </c>
      <c r="L10">
        <v>6.33</v>
      </c>
      <c r="M10">
        <v>8.33</v>
      </c>
    </row>
    <row r="11" spans="1:13" ht="12.75">
      <c r="A11" s="2" t="s">
        <v>11</v>
      </c>
      <c r="B11" s="2" t="s">
        <v>96</v>
      </c>
      <c r="C11" s="2" t="s">
        <v>97</v>
      </c>
      <c r="D11" s="2" t="s">
        <v>4</v>
      </c>
      <c r="E11" s="2" t="s">
        <v>96</v>
      </c>
      <c r="F11" s="2" t="s">
        <v>97</v>
      </c>
      <c r="G11" s="2" t="s">
        <v>4</v>
      </c>
      <c r="H11" s="2" t="s">
        <v>96</v>
      </c>
      <c r="I11" s="2" t="s">
        <v>97</v>
      </c>
      <c r="J11" s="2" t="s">
        <v>4</v>
      </c>
      <c r="K11" s="2" t="s">
        <v>96</v>
      </c>
      <c r="L11" s="2" t="s">
        <v>97</v>
      </c>
      <c r="M11" s="2" t="s">
        <v>4</v>
      </c>
    </row>
    <row r="12" spans="1:13" ht="12.75">
      <c r="A12" t="s">
        <v>98</v>
      </c>
      <c r="B12">
        <v>3</v>
      </c>
      <c r="C12">
        <v>2</v>
      </c>
      <c r="D12">
        <v>3</v>
      </c>
      <c r="E12">
        <v>0</v>
      </c>
      <c r="F12">
        <v>0</v>
      </c>
      <c r="G12">
        <v>0</v>
      </c>
      <c r="H12">
        <v>0</v>
      </c>
      <c r="I12">
        <v>0</v>
      </c>
      <c r="J12">
        <v>0</v>
      </c>
      <c r="K12">
        <v>0</v>
      </c>
      <c r="L12">
        <v>0</v>
      </c>
      <c r="M12">
        <v>0</v>
      </c>
    </row>
    <row r="13" spans="1:13" ht="12.75">
      <c r="A13" t="s">
        <v>101</v>
      </c>
      <c r="B13">
        <v>18</v>
      </c>
      <c r="C13">
        <v>16</v>
      </c>
      <c r="D13">
        <v>17</v>
      </c>
      <c r="E13">
        <v>33.17</v>
      </c>
      <c r="F13">
        <v>36.69</v>
      </c>
      <c r="G13">
        <v>30.82</v>
      </c>
      <c r="H13">
        <v>7.11</v>
      </c>
      <c r="I13">
        <v>8.44</v>
      </c>
      <c r="J13">
        <v>5</v>
      </c>
      <c r="K13">
        <v>3.17</v>
      </c>
      <c r="L13">
        <v>3.94</v>
      </c>
      <c r="M13">
        <v>6.53</v>
      </c>
    </row>
    <row r="14" spans="1:13" ht="12.75">
      <c r="A14" t="s">
        <v>102</v>
      </c>
      <c r="B14">
        <v>57</v>
      </c>
      <c r="C14">
        <v>56</v>
      </c>
      <c r="D14">
        <v>53</v>
      </c>
      <c r="E14">
        <v>33.51</v>
      </c>
      <c r="F14">
        <v>31.73</v>
      </c>
      <c r="G14">
        <v>32.34</v>
      </c>
      <c r="H14">
        <v>5.53</v>
      </c>
      <c r="I14">
        <v>5.89</v>
      </c>
      <c r="J14">
        <v>9.42</v>
      </c>
      <c r="K14">
        <v>6.88</v>
      </c>
      <c r="L14">
        <v>7.43</v>
      </c>
      <c r="M14">
        <v>7.47</v>
      </c>
    </row>
    <row r="15" spans="1:13" ht="12.75">
      <c r="A15" t="s">
        <v>105</v>
      </c>
      <c r="B15">
        <v>160</v>
      </c>
      <c r="C15">
        <v>152</v>
      </c>
      <c r="D15">
        <v>156</v>
      </c>
      <c r="E15">
        <v>29.69</v>
      </c>
      <c r="F15">
        <v>31.11</v>
      </c>
      <c r="G15">
        <v>30.21</v>
      </c>
      <c r="H15">
        <v>5.03</v>
      </c>
      <c r="I15">
        <v>5.28</v>
      </c>
      <c r="J15">
        <v>5.21</v>
      </c>
      <c r="K15">
        <v>10.36</v>
      </c>
      <c r="L15">
        <v>14.23</v>
      </c>
      <c r="M15">
        <v>12.54</v>
      </c>
    </row>
    <row r="16" spans="1:13" ht="12.75">
      <c r="A16" t="s">
        <v>106</v>
      </c>
      <c r="B16">
        <v>52</v>
      </c>
      <c r="C16">
        <v>51</v>
      </c>
      <c r="D16">
        <v>51</v>
      </c>
      <c r="E16">
        <v>29.81</v>
      </c>
      <c r="F16">
        <v>30.98</v>
      </c>
      <c r="G16">
        <v>27.82</v>
      </c>
      <c r="H16">
        <v>19.42</v>
      </c>
      <c r="I16">
        <v>25.04</v>
      </c>
      <c r="J16">
        <v>18.92</v>
      </c>
      <c r="K16">
        <v>13.25</v>
      </c>
      <c r="L16">
        <v>13.53</v>
      </c>
      <c r="M16">
        <v>26.47</v>
      </c>
    </row>
    <row r="17" spans="1:13" ht="12.75">
      <c r="A17" s="2" t="s">
        <v>153</v>
      </c>
      <c r="B17" s="2">
        <v>319</v>
      </c>
      <c r="C17" s="2">
        <v>303</v>
      </c>
      <c r="D17" s="2">
        <v>303</v>
      </c>
      <c r="E17" s="2">
        <v>30.26</v>
      </c>
      <c r="F17" s="2">
        <v>31.7</v>
      </c>
      <c r="G17" s="2">
        <v>30.31</v>
      </c>
      <c r="H17" s="2">
        <v>7.31</v>
      </c>
      <c r="I17" s="2">
        <v>8.55</v>
      </c>
      <c r="J17" s="2">
        <v>8.05</v>
      </c>
      <c r="K17" s="2">
        <v>9.92</v>
      </c>
      <c r="L17" s="2">
        <v>11.8</v>
      </c>
      <c r="M17" s="2">
        <v>13.1</v>
      </c>
    </row>
    <row r="18" ht="12.75">
      <c r="A18" s="2" t="s">
        <v>154</v>
      </c>
    </row>
    <row r="19" ht="12.75">
      <c r="A19" s="2" t="s">
        <v>155</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23"/>
  <sheetViews>
    <sheetView zoomScalePageLayoutView="0" workbookViewId="0" topLeftCell="A1">
      <selection activeCell="A1" sqref="A1"/>
    </sheetView>
  </sheetViews>
  <sheetFormatPr defaultColWidth="9.140625" defaultRowHeight="12.75"/>
  <sheetData>
    <row r="1" ht="18">
      <c r="A1" s="1" t="s">
        <v>156</v>
      </c>
    </row>
    <row r="2" ht="12.75">
      <c r="A2" s="2" t="s">
        <v>89</v>
      </c>
    </row>
    <row r="3" ht="12.75">
      <c r="A3" s="2" t="s">
        <v>90</v>
      </c>
    </row>
    <row r="4" ht="12.75">
      <c r="A4" s="2" t="s">
        <v>91</v>
      </c>
    </row>
    <row r="6" ht="15.75">
      <c r="A6" s="3" t="s">
        <v>157</v>
      </c>
    </row>
    <row r="7" spans="1:4" ht="12.75">
      <c r="A7" s="2" t="s">
        <v>158</v>
      </c>
      <c r="B7" s="2" t="s">
        <v>96</v>
      </c>
      <c r="C7" s="2" t="s">
        <v>97</v>
      </c>
      <c r="D7" s="2" t="s">
        <v>4</v>
      </c>
    </row>
    <row r="8" spans="1:4" ht="12.75">
      <c r="A8" s="2" t="s">
        <v>159</v>
      </c>
      <c r="B8" s="4">
        <v>0</v>
      </c>
      <c r="C8" s="4">
        <v>0</v>
      </c>
      <c r="D8" s="4">
        <v>0</v>
      </c>
    </row>
    <row r="9" spans="1:4" ht="12.75">
      <c r="A9" s="2" t="s">
        <v>160</v>
      </c>
      <c r="B9" s="4">
        <v>1</v>
      </c>
      <c r="C9" s="4">
        <v>1</v>
      </c>
      <c r="D9" s="4">
        <v>1</v>
      </c>
    </row>
    <row r="10" spans="1:4" ht="12.75">
      <c r="A10" s="2" t="s">
        <v>161</v>
      </c>
      <c r="B10" s="4">
        <v>3</v>
      </c>
      <c r="C10" s="4">
        <v>1</v>
      </c>
      <c r="D10" s="4">
        <v>1</v>
      </c>
    </row>
    <row r="11" spans="1:4" ht="12.75">
      <c r="A11" s="2" t="s">
        <v>162</v>
      </c>
      <c r="B11" s="4">
        <v>4</v>
      </c>
      <c r="C11" s="4">
        <v>2</v>
      </c>
      <c r="D11" s="4">
        <v>2</v>
      </c>
    </row>
    <row r="13" spans="1:5" ht="15.75">
      <c r="A13" s="3" t="s">
        <v>163</v>
      </c>
      <c r="E13" s="3" t="s">
        <v>164</v>
      </c>
    </row>
    <row r="14" ht="15.75">
      <c r="I14" s="3" t="s">
        <v>165</v>
      </c>
    </row>
    <row r="15" spans="1:12" ht="12.75">
      <c r="A15" s="2" t="s">
        <v>166</v>
      </c>
      <c r="B15" s="2" t="s">
        <v>96</v>
      </c>
      <c r="C15" s="2" t="s">
        <v>97</v>
      </c>
      <c r="D15" s="2" t="s">
        <v>4</v>
      </c>
      <c r="E15" s="2" t="s">
        <v>11</v>
      </c>
      <c r="F15" s="2" t="s">
        <v>96</v>
      </c>
      <c r="G15" s="2" t="s">
        <v>97</v>
      </c>
      <c r="H15" s="2" t="s">
        <v>4</v>
      </c>
      <c r="I15" s="2" t="s">
        <v>167</v>
      </c>
      <c r="J15" s="2" t="s">
        <v>96</v>
      </c>
      <c r="K15" s="2" t="s">
        <v>97</v>
      </c>
      <c r="L15" s="2" t="s">
        <v>4</v>
      </c>
    </row>
    <row r="16" spans="1:12" ht="12.75">
      <c r="A16" s="2" t="s">
        <v>168</v>
      </c>
      <c r="B16" s="4">
        <v>2.05</v>
      </c>
      <c r="C16" s="4">
        <v>2</v>
      </c>
      <c r="D16" s="4">
        <v>1.33</v>
      </c>
      <c r="E16" t="s">
        <v>169</v>
      </c>
      <c r="F16" s="4">
        <v>119077</v>
      </c>
      <c r="G16" s="4">
        <v>116290</v>
      </c>
      <c r="H16" s="4">
        <v>76228</v>
      </c>
      <c r="I16" t="s">
        <v>170</v>
      </c>
      <c r="J16" s="4">
        <v>58086</v>
      </c>
      <c r="K16" s="4">
        <v>58145</v>
      </c>
      <c r="L16" s="4">
        <v>57314</v>
      </c>
    </row>
    <row r="17" spans="1:12" ht="12.75">
      <c r="A17" s="2" t="s">
        <v>171</v>
      </c>
      <c r="B17" s="4">
        <v>0</v>
      </c>
      <c r="C17" s="4">
        <v>0</v>
      </c>
      <c r="D17" s="4">
        <v>0</v>
      </c>
      <c r="E17" t="s">
        <v>172</v>
      </c>
      <c r="F17" s="4">
        <v>0</v>
      </c>
      <c r="G17" s="4">
        <v>0</v>
      </c>
      <c r="H17" s="4">
        <v>0</v>
      </c>
      <c r="I17" t="s">
        <v>170</v>
      </c>
      <c r="J17" s="4">
        <v>0</v>
      </c>
      <c r="K17" s="4">
        <v>0</v>
      </c>
      <c r="L17" s="4">
        <v>0</v>
      </c>
    </row>
    <row r="18" spans="1:12" ht="12.75">
      <c r="A18" s="2" t="s">
        <v>173</v>
      </c>
      <c r="B18" s="4">
        <v>10.94</v>
      </c>
      <c r="C18" s="4">
        <v>13.1</v>
      </c>
      <c r="D18" s="4">
        <v>15.39</v>
      </c>
      <c r="E18" t="s">
        <v>174</v>
      </c>
      <c r="F18" s="4">
        <v>392395</v>
      </c>
      <c r="G18" s="4">
        <v>496668</v>
      </c>
      <c r="H18" s="4">
        <v>562515</v>
      </c>
      <c r="I18" t="s">
        <v>170</v>
      </c>
      <c r="J18" s="4">
        <v>35868</v>
      </c>
      <c r="K18" s="4">
        <v>37914</v>
      </c>
      <c r="L18" s="4">
        <v>36551</v>
      </c>
    </row>
    <row r="19" spans="1:12" ht="12.75">
      <c r="A19" s="2" t="s">
        <v>175</v>
      </c>
      <c r="B19" s="4">
        <v>0</v>
      </c>
      <c r="C19" s="4">
        <v>0</v>
      </c>
      <c r="D19" s="4">
        <v>0</v>
      </c>
      <c r="E19" t="s">
        <v>176</v>
      </c>
      <c r="F19" s="4">
        <v>0</v>
      </c>
      <c r="G19" s="4">
        <v>0</v>
      </c>
      <c r="H19" s="4">
        <v>0</v>
      </c>
      <c r="I19" t="s">
        <v>170</v>
      </c>
      <c r="J19" s="4">
        <v>0</v>
      </c>
      <c r="K19" s="4">
        <v>0</v>
      </c>
      <c r="L19" s="4">
        <v>0</v>
      </c>
    </row>
    <row r="20" spans="1:12" ht="12.75">
      <c r="A20" s="2" t="s">
        <v>177</v>
      </c>
      <c r="B20" s="4">
        <v>0</v>
      </c>
      <c r="C20" s="4">
        <v>0</v>
      </c>
      <c r="D20" s="4">
        <v>0</v>
      </c>
      <c r="E20" t="s">
        <v>178</v>
      </c>
      <c r="F20" s="4">
        <v>0</v>
      </c>
      <c r="G20" s="4">
        <v>0</v>
      </c>
      <c r="H20" s="4">
        <v>0</v>
      </c>
      <c r="I20" t="s">
        <v>179</v>
      </c>
      <c r="J20" s="4">
        <v>0</v>
      </c>
      <c r="K20" s="4">
        <v>0</v>
      </c>
      <c r="L20" s="4">
        <v>0</v>
      </c>
    </row>
    <row r="21" spans="1:12" ht="12.75">
      <c r="A21" s="2" t="s">
        <v>180</v>
      </c>
      <c r="B21" s="4">
        <v>0</v>
      </c>
      <c r="C21" s="4">
        <v>1</v>
      </c>
      <c r="D21" s="4">
        <v>1</v>
      </c>
      <c r="E21" t="s">
        <v>181</v>
      </c>
      <c r="F21" s="4">
        <v>0</v>
      </c>
      <c r="G21" s="4">
        <v>1794</v>
      </c>
      <c r="H21" s="4">
        <v>598</v>
      </c>
      <c r="I21" t="s">
        <v>182</v>
      </c>
      <c r="J21" s="4">
        <v>0</v>
      </c>
      <c r="K21" s="4">
        <v>1794</v>
      </c>
      <c r="L21" s="4">
        <v>598</v>
      </c>
    </row>
    <row r="22" spans="1:12" ht="12.75">
      <c r="A22" s="2" t="s">
        <v>183</v>
      </c>
      <c r="B22" s="4">
        <v>3</v>
      </c>
      <c r="C22" s="4">
        <v>3</v>
      </c>
      <c r="D22" s="4">
        <v>2</v>
      </c>
      <c r="E22" t="s">
        <v>184</v>
      </c>
      <c r="F22" s="4">
        <v>53148</v>
      </c>
      <c r="G22" s="4">
        <v>37595</v>
      </c>
      <c r="H22" s="4">
        <v>28525</v>
      </c>
      <c r="I22" t="s">
        <v>182</v>
      </c>
      <c r="J22" s="4">
        <v>17716</v>
      </c>
      <c r="K22" s="4">
        <v>12532</v>
      </c>
      <c r="L22" s="4">
        <v>14263</v>
      </c>
    </row>
    <row r="23" ht="12.75">
      <c r="A23" s="2" t="s">
        <v>185</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61"/>
  <sheetViews>
    <sheetView zoomScalePageLayoutView="0" workbookViewId="0" topLeftCell="A1">
      <selection activeCell="A1" sqref="A1"/>
    </sheetView>
  </sheetViews>
  <sheetFormatPr defaultColWidth="9.140625" defaultRowHeight="12.75"/>
  <sheetData>
    <row r="1" ht="18">
      <c r="A1" s="1" t="s">
        <v>186</v>
      </c>
    </row>
    <row r="3" spans="1:3" ht="12.75">
      <c r="A3" s="2" t="s">
        <v>187</v>
      </c>
      <c r="C3" t="s">
        <v>188</v>
      </c>
    </row>
    <row r="4" spans="1:3" ht="12.75">
      <c r="A4" s="2" t="s">
        <v>189</v>
      </c>
      <c r="C4" t="s">
        <v>188</v>
      </c>
    </row>
    <row r="5" spans="1:3" ht="12.75">
      <c r="A5" s="2" t="s">
        <v>190</v>
      </c>
      <c r="C5" t="s">
        <v>191</v>
      </c>
    </row>
    <row r="6" spans="1:3" ht="12.75">
      <c r="A6" s="2" t="s">
        <v>192</v>
      </c>
      <c r="C6" t="s">
        <v>193</v>
      </c>
    </row>
    <row r="7" spans="1:3" ht="12.75">
      <c r="A7" s="2" t="s">
        <v>194</v>
      </c>
      <c r="C7" t="s">
        <v>195</v>
      </c>
    </row>
    <row r="8" spans="1:3" ht="12.75">
      <c r="A8" s="2" t="s">
        <v>196</v>
      </c>
      <c r="C8" t="s">
        <v>197</v>
      </c>
    </row>
    <row r="9" spans="1:3" ht="12.75">
      <c r="A9" s="2" t="s">
        <v>198</v>
      </c>
      <c r="C9" t="s">
        <v>199</v>
      </c>
    </row>
    <row r="10" spans="1:3" ht="12.75">
      <c r="A10" s="2" t="s">
        <v>200</v>
      </c>
      <c r="C10" t="s">
        <v>201</v>
      </c>
    </row>
    <row r="11" spans="1:3" ht="12.75">
      <c r="A11" s="2" t="s">
        <v>202</v>
      </c>
      <c r="C11" t="s">
        <v>203</v>
      </c>
    </row>
    <row r="12" spans="1:3" ht="12.75">
      <c r="A12" s="2" t="s">
        <v>204</v>
      </c>
      <c r="C12" t="s">
        <v>205</v>
      </c>
    </row>
    <row r="13" spans="1:3" ht="12.75">
      <c r="A13" s="2" t="s">
        <v>206</v>
      </c>
      <c r="C13" t="s">
        <v>207</v>
      </c>
    </row>
    <row r="16" ht="15.75">
      <c r="A16" s="3" t="s">
        <v>208</v>
      </c>
    </row>
    <row r="17" spans="1:7" ht="12.75">
      <c r="A17" s="2" t="s">
        <v>209</v>
      </c>
      <c r="C17" s="2" t="s">
        <v>210</v>
      </c>
      <c r="E17" s="2" t="s">
        <v>211</v>
      </c>
      <c r="G17" s="2" t="s">
        <v>212</v>
      </c>
    </row>
    <row r="18" spans="1:7" ht="12.75">
      <c r="A18" t="s">
        <v>213</v>
      </c>
      <c r="C18" t="s">
        <v>214</v>
      </c>
      <c r="E18" t="s">
        <v>191</v>
      </c>
      <c r="G18" t="s">
        <v>215</v>
      </c>
    </row>
    <row r="20" ht="15.75">
      <c r="A20" s="3" t="s">
        <v>216</v>
      </c>
    </row>
    <row r="21" spans="1:7" ht="12.75">
      <c r="A21" s="2" t="s">
        <v>209</v>
      </c>
      <c r="C21" s="2" t="s">
        <v>210</v>
      </c>
      <c r="E21" s="2" t="s">
        <v>211</v>
      </c>
      <c r="G21" s="2" t="s">
        <v>212</v>
      </c>
    </row>
    <row r="23" spans="1:7" ht="12.75">
      <c r="A23" t="s">
        <v>213</v>
      </c>
      <c r="C23" t="s">
        <v>214</v>
      </c>
      <c r="E23" t="s">
        <v>191</v>
      </c>
      <c r="G23" t="s">
        <v>217</v>
      </c>
    </row>
    <row r="26" ht="15.75">
      <c r="A26" s="3" t="s">
        <v>218</v>
      </c>
    </row>
    <row r="27" ht="12.75">
      <c r="A27" s="2" t="s">
        <v>219</v>
      </c>
    </row>
    <row r="29" ht="12.75">
      <c r="A29" s="2" t="s">
        <v>220</v>
      </c>
    </row>
    <row r="30" spans="1:9" ht="12.75">
      <c r="A30" t="s">
        <v>221</v>
      </c>
      <c r="I30" t="s">
        <v>222</v>
      </c>
    </row>
    <row r="31" spans="1:9" ht="12.75">
      <c r="A31" t="s">
        <v>223</v>
      </c>
      <c r="I31" t="s">
        <v>117</v>
      </c>
    </row>
    <row r="32" spans="1:9" ht="12.75">
      <c r="A32" t="s">
        <v>224</v>
      </c>
      <c r="I32" t="s">
        <v>121</v>
      </c>
    </row>
    <row r="33" ht="12.75">
      <c r="A33" s="2" t="s">
        <v>225</v>
      </c>
    </row>
    <row r="34" spans="1:9" ht="12.75">
      <c r="A34" t="s">
        <v>226</v>
      </c>
      <c r="I34" t="s">
        <v>227</v>
      </c>
    </row>
    <row r="35" spans="1:9" ht="12.75">
      <c r="A35" t="s">
        <v>228</v>
      </c>
      <c r="I35" t="s">
        <v>222</v>
      </c>
    </row>
    <row r="36" spans="1:9" ht="12.75">
      <c r="A36" t="s">
        <v>229</v>
      </c>
      <c r="I36" t="s">
        <v>230</v>
      </c>
    </row>
    <row r="37" spans="1:9" ht="12.75">
      <c r="A37" t="s">
        <v>231</v>
      </c>
      <c r="I37" t="s">
        <v>232</v>
      </c>
    </row>
    <row r="38" spans="1:9" ht="12.75">
      <c r="A38" t="s">
        <v>233</v>
      </c>
      <c r="I38" t="s">
        <v>234</v>
      </c>
    </row>
    <row r="39" spans="1:9" ht="12.75">
      <c r="A39" t="s">
        <v>235</v>
      </c>
      <c r="I39" t="s">
        <v>222</v>
      </c>
    </row>
    <row r="40" spans="1:9" ht="12.75">
      <c r="A40" t="s">
        <v>236</v>
      </c>
      <c r="I40" t="s">
        <v>222</v>
      </c>
    </row>
    <row r="41" spans="1:9" ht="12.75">
      <c r="A41" t="s">
        <v>237</v>
      </c>
      <c r="I41" t="s">
        <v>222</v>
      </c>
    </row>
    <row r="42" spans="1:9" ht="12.75">
      <c r="A42" t="s">
        <v>238</v>
      </c>
      <c r="I42" t="s">
        <v>222</v>
      </c>
    </row>
    <row r="43" spans="1:9" ht="12.75">
      <c r="A43" t="s">
        <v>239</v>
      </c>
      <c r="I43" t="s">
        <v>121</v>
      </c>
    </row>
    <row r="44" spans="1:9" ht="12.75">
      <c r="A44" t="s">
        <v>240</v>
      </c>
      <c r="I44" t="s">
        <v>117</v>
      </c>
    </row>
    <row r="45" spans="1:9" ht="12.75">
      <c r="A45" t="s">
        <v>241</v>
      </c>
      <c r="I45" t="s">
        <v>117</v>
      </c>
    </row>
    <row r="46" spans="1:9" ht="12.75">
      <c r="A46" t="s">
        <v>242</v>
      </c>
      <c r="I46" t="s">
        <v>243</v>
      </c>
    </row>
    <row r="47" spans="1:9" ht="12.75">
      <c r="A47" t="s">
        <v>244</v>
      </c>
      <c r="I47" t="s">
        <v>222</v>
      </c>
    </row>
    <row r="48" spans="1:9" ht="12.75">
      <c r="A48" t="s">
        <v>245</v>
      </c>
      <c r="I48" t="s">
        <v>222</v>
      </c>
    </row>
    <row r="49" spans="1:9" ht="12.75">
      <c r="A49" t="s">
        <v>246</v>
      </c>
      <c r="I49" t="s">
        <v>117</v>
      </c>
    </row>
    <row r="50" spans="1:9" ht="12.75">
      <c r="A50" t="s">
        <v>247</v>
      </c>
      <c r="I50" t="s">
        <v>222</v>
      </c>
    </row>
    <row r="51" spans="1:9" ht="12.75">
      <c r="A51" t="s">
        <v>248</v>
      </c>
      <c r="I51" t="s">
        <v>222</v>
      </c>
    </row>
    <row r="52" spans="1:9" ht="12.75">
      <c r="A52" t="s">
        <v>249</v>
      </c>
      <c r="I52" t="s">
        <v>222</v>
      </c>
    </row>
    <row r="54" spans="1:3" ht="12.75">
      <c r="A54" s="2" t="s">
        <v>250</v>
      </c>
    </row>
    <row r="57" ht="15.75">
      <c r="A57" s="3" t="s">
        <v>251</v>
      </c>
    </row>
    <row r="58" spans="1:5" ht="12.75">
      <c r="A58" s="2" t="s">
        <v>209</v>
      </c>
      <c r="C58" s="2" t="s">
        <v>210</v>
      </c>
      <c r="E58" s="2" t="s">
        <v>252</v>
      </c>
    </row>
    <row r="59" spans="1:5" ht="12.75">
      <c r="A59" t="s">
        <v>253</v>
      </c>
      <c r="C59" t="s">
        <v>254</v>
      </c>
      <c r="E59" t="s">
        <v>255</v>
      </c>
    </row>
    <row r="60" spans="1:5" ht="12.75">
      <c r="A60" t="s">
        <v>256</v>
      </c>
      <c r="C60" t="s">
        <v>257</v>
      </c>
      <c r="E60" t="s">
        <v>258</v>
      </c>
    </row>
    <row r="61" spans="1:5" ht="12.75">
      <c r="A61" t="s">
        <v>259</v>
      </c>
      <c r="C61" t="s">
        <v>260</v>
      </c>
      <c r="E61" t="s">
        <v>261</v>
      </c>
    </row>
  </sheetData>
  <sheetProtection/>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108"/>
  <sheetViews>
    <sheetView zoomScalePageLayoutView="0" workbookViewId="0" topLeftCell="A1">
      <selection activeCell="A1" sqref="A1"/>
    </sheetView>
  </sheetViews>
  <sheetFormatPr defaultColWidth="9.140625" defaultRowHeight="12.75"/>
  <sheetData>
    <row r="1" ht="18">
      <c r="A1" s="1" t="s">
        <v>39</v>
      </c>
    </row>
    <row r="4" spans="1:3" ht="12.75">
      <c r="A4" s="2" t="s">
        <v>262</v>
      </c>
      <c r="C4" t="s">
        <v>263</v>
      </c>
    </row>
    <row r="5" ht="12.75">
      <c r="A5" s="2" t="s">
        <v>264</v>
      </c>
    </row>
    <row r="6" spans="1:9" ht="12.75">
      <c r="A6" t="s">
        <v>265</v>
      </c>
      <c r="I6" t="s">
        <v>266</v>
      </c>
    </row>
    <row r="7" spans="1:9" ht="12.75">
      <c r="A7" t="s">
        <v>267</v>
      </c>
      <c r="I7" t="s">
        <v>266</v>
      </c>
    </row>
    <row r="8" spans="1:9" ht="12.75">
      <c r="A8" t="s">
        <v>268</v>
      </c>
      <c r="I8" t="s">
        <v>266</v>
      </c>
    </row>
    <row r="9" spans="1:9" ht="12.75">
      <c r="A9" t="s">
        <v>269</v>
      </c>
      <c r="I9" t="s">
        <v>266</v>
      </c>
    </row>
    <row r="10" spans="1:9" ht="12.75">
      <c r="A10" t="s">
        <v>270</v>
      </c>
      <c r="I10" t="s">
        <v>266</v>
      </c>
    </row>
    <row r="11" spans="1:9" ht="12.75">
      <c r="A11" t="s">
        <v>271</v>
      </c>
      <c r="I11" t="s">
        <v>266</v>
      </c>
    </row>
    <row r="12" ht="12.75">
      <c r="A12" s="2" t="s">
        <v>272</v>
      </c>
    </row>
    <row r="13" spans="1:9" ht="12.75">
      <c r="A13" t="s">
        <v>273</v>
      </c>
      <c r="I13" t="s">
        <v>266</v>
      </c>
    </row>
    <row r="14" spans="1:9" ht="12.75">
      <c r="A14" t="s">
        <v>274</v>
      </c>
      <c r="I14" t="s">
        <v>266</v>
      </c>
    </row>
    <row r="15" spans="1:9" ht="12.75">
      <c r="A15" t="s">
        <v>275</v>
      </c>
      <c r="I15" t="s">
        <v>266</v>
      </c>
    </row>
    <row r="16" ht="12.75">
      <c r="A16" s="2" t="s">
        <v>276</v>
      </c>
    </row>
    <row r="17" spans="1:9" ht="12.75">
      <c r="A17" t="s">
        <v>277</v>
      </c>
      <c r="I17" t="s">
        <v>266</v>
      </c>
    </row>
    <row r="18" spans="1:9" ht="12.75">
      <c r="A18" t="s">
        <v>278</v>
      </c>
      <c r="I18" t="s">
        <v>266</v>
      </c>
    </row>
    <row r="19" spans="1:9" ht="12.75">
      <c r="A19" t="s">
        <v>279</v>
      </c>
      <c r="I19" t="s">
        <v>266</v>
      </c>
    </row>
    <row r="20" spans="1:9" ht="12.75">
      <c r="A20" t="s">
        <v>280</v>
      </c>
      <c r="I20" t="s">
        <v>266</v>
      </c>
    </row>
    <row r="21" spans="1:9" ht="12.75">
      <c r="A21" t="s">
        <v>281</v>
      </c>
      <c r="I21" t="s">
        <v>266</v>
      </c>
    </row>
    <row r="22" spans="1:9" ht="12.75">
      <c r="A22" t="s">
        <v>282</v>
      </c>
      <c r="I22" t="s">
        <v>266</v>
      </c>
    </row>
    <row r="23" spans="1:9" ht="12.75">
      <c r="A23" t="s">
        <v>283</v>
      </c>
      <c r="I23" t="s">
        <v>266</v>
      </c>
    </row>
    <row r="24" spans="1:9" ht="12.75">
      <c r="A24" t="s">
        <v>284</v>
      </c>
      <c r="I24" t="s">
        <v>266</v>
      </c>
    </row>
    <row r="25" ht="12.75">
      <c r="A25" s="2" t="s">
        <v>285</v>
      </c>
    </row>
    <row r="26" spans="1:9" ht="12.75">
      <c r="A26" t="s">
        <v>286</v>
      </c>
      <c r="I26" t="s">
        <v>266</v>
      </c>
    </row>
    <row r="27" spans="1:9" ht="12.75">
      <c r="A27" t="s">
        <v>287</v>
      </c>
      <c r="I27" t="s">
        <v>266</v>
      </c>
    </row>
    <row r="28" spans="1:9" ht="12.75">
      <c r="A28" t="s">
        <v>288</v>
      </c>
      <c r="I28" t="s">
        <v>266</v>
      </c>
    </row>
    <row r="29" spans="1:9" ht="12.75">
      <c r="A29" t="s">
        <v>289</v>
      </c>
      <c r="I29" t="s">
        <v>266</v>
      </c>
    </row>
    <row r="30" spans="1:9" ht="12.75">
      <c r="A30" t="s">
        <v>290</v>
      </c>
      <c r="I30" t="s">
        <v>266</v>
      </c>
    </row>
    <row r="31" spans="1:9" ht="12.75">
      <c r="A31" t="s">
        <v>291</v>
      </c>
      <c r="I31" t="s">
        <v>266</v>
      </c>
    </row>
    <row r="32" ht="12.75">
      <c r="A32" s="2" t="s">
        <v>292</v>
      </c>
    </row>
    <row r="33" spans="1:9" ht="12.75">
      <c r="A33" t="s">
        <v>293</v>
      </c>
      <c r="I33" t="s">
        <v>266</v>
      </c>
    </row>
    <row r="34" spans="1:9" ht="12.75">
      <c r="A34" t="s">
        <v>294</v>
      </c>
      <c r="I34" t="s">
        <v>266</v>
      </c>
    </row>
    <row r="37" spans="1:3" ht="12.75">
      <c r="A37" s="2" t="s">
        <v>262</v>
      </c>
      <c r="C37" t="s">
        <v>295</v>
      </c>
    </row>
    <row r="38" ht="12.75">
      <c r="A38" s="2" t="s">
        <v>264</v>
      </c>
    </row>
    <row r="39" spans="1:9" ht="12.75">
      <c r="A39" t="s">
        <v>265</v>
      </c>
      <c r="I39" t="s">
        <v>296</v>
      </c>
    </row>
    <row r="40" spans="1:9" ht="12.75">
      <c r="A40" t="s">
        <v>267</v>
      </c>
      <c r="I40" t="s">
        <v>62</v>
      </c>
    </row>
    <row r="41" spans="1:9" ht="12.75">
      <c r="A41" t="s">
        <v>268</v>
      </c>
      <c r="I41" t="s">
        <v>297</v>
      </c>
    </row>
    <row r="42" spans="1:9" ht="12.75">
      <c r="A42" t="s">
        <v>269</v>
      </c>
      <c r="I42" t="s">
        <v>297</v>
      </c>
    </row>
    <row r="43" spans="1:9" ht="12.75">
      <c r="A43" t="s">
        <v>270</v>
      </c>
      <c r="I43" t="s">
        <v>297</v>
      </c>
    </row>
    <row r="44" spans="1:9" ht="12.75">
      <c r="A44" t="s">
        <v>271</v>
      </c>
      <c r="I44" t="s">
        <v>222</v>
      </c>
    </row>
    <row r="45" ht="12.75">
      <c r="A45" s="2" t="s">
        <v>272</v>
      </c>
    </row>
    <row r="46" spans="1:9" ht="12.75">
      <c r="A46" t="s">
        <v>273</v>
      </c>
      <c r="I46" t="s">
        <v>298</v>
      </c>
    </row>
    <row r="47" spans="1:9" ht="12.75">
      <c r="A47" t="s">
        <v>274</v>
      </c>
      <c r="I47" t="s">
        <v>222</v>
      </c>
    </row>
    <row r="48" spans="1:9" ht="12.75">
      <c r="A48" t="s">
        <v>275</v>
      </c>
      <c r="I48" t="s">
        <v>222</v>
      </c>
    </row>
    <row r="49" ht="12.75">
      <c r="A49" s="2" t="s">
        <v>276</v>
      </c>
    </row>
    <row r="50" spans="1:9" ht="12.75">
      <c r="A50" t="s">
        <v>277</v>
      </c>
      <c r="I50" t="s">
        <v>299</v>
      </c>
    </row>
    <row r="51" spans="1:9" ht="12.75">
      <c r="A51" t="s">
        <v>278</v>
      </c>
      <c r="I51" t="s">
        <v>222</v>
      </c>
    </row>
    <row r="52" spans="1:9" ht="12.75">
      <c r="A52" t="s">
        <v>279</v>
      </c>
      <c r="I52" t="s">
        <v>300</v>
      </c>
    </row>
    <row r="53" spans="1:9" ht="12.75">
      <c r="A53" t="s">
        <v>280</v>
      </c>
      <c r="I53" t="s">
        <v>222</v>
      </c>
    </row>
    <row r="54" spans="1:9" ht="12.75">
      <c r="A54" t="s">
        <v>281</v>
      </c>
      <c r="I54" t="s">
        <v>126</v>
      </c>
    </row>
    <row r="55" spans="1:9" ht="12.75">
      <c r="A55" t="s">
        <v>282</v>
      </c>
      <c r="I55" t="s">
        <v>222</v>
      </c>
    </row>
    <row r="56" spans="1:9" ht="12.75">
      <c r="A56" t="s">
        <v>301</v>
      </c>
      <c r="I56" t="s">
        <v>222</v>
      </c>
    </row>
    <row r="57" spans="1:9" ht="12.75">
      <c r="A57" t="s">
        <v>302</v>
      </c>
      <c r="I57" t="s">
        <v>222</v>
      </c>
    </row>
    <row r="58" spans="1:9" ht="12.75">
      <c r="A58" t="s">
        <v>283</v>
      </c>
      <c r="I58" t="s">
        <v>222</v>
      </c>
    </row>
    <row r="59" spans="1:9" ht="12.75">
      <c r="A59" t="s">
        <v>284</v>
      </c>
      <c r="I59" t="s">
        <v>222</v>
      </c>
    </row>
    <row r="60" ht="12.75">
      <c r="A60" s="2" t="s">
        <v>285</v>
      </c>
    </row>
    <row r="61" spans="1:9" ht="12.75">
      <c r="A61" t="s">
        <v>286</v>
      </c>
      <c r="I61" t="s">
        <v>303</v>
      </c>
    </row>
    <row r="62" spans="1:9" ht="12.75">
      <c r="A62" t="s">
        <v>287</v>
      </c>
      <c r="I62" t="s">
        <v>304</v>
      </c>
    </row>
    <row r="63" spans="1:9" ht="12.75">
      <c r="A63" t="s">
        <v>288</v>
      </c>
      <c r="I63" t="s">
        <v>296</v>
      </c>
    </row>
    <row r="64" spans="1:9" ht="12.75">
      <c r="A64" t="s">
        <v>289</v>
      </c>
      <c r="I64" t="s">
        <v>296</v>
      </c>
    </row>
    <row r="65" spans="1:9" ht="12.75">
      <c r="A65" t="s">
        <v>290</v>
      </c>
      <c r="I65" t="s">
        <v>296</v>
      </c>
    </row>
    <row r="66" spans="1:9" ht="12.75">
      <c r="A66" t="s">
        <v>291</v>
      </c>
      <c r="I66" t="s">
        <v>62</v>
      </c>
    </row>
    <row r="67" ht="12.75">
      <c r="A67" s="2" t="s">
        <v>292</v>
      </c>
    </row>
    <row r="68" spans="1:9" ht="12.75">
      <c r="A68" t="s">
        <v>293</v>
      </c>
      <c r="I68" t="s">
        <v>266</v>
      </c>
    </row>
    <row r="69" spans="1:9" ht="12.75">
      <c r="A69" t="s">
        <v>294</v>
      </c>
      <c r="I69" t="s">
        <v>266</v>
      </c>
    </row>
    <row r="72" spans="1:3" ht="12.75">
      <c r="A72" s="2" t="s">
        <v>262</v>
      </c>
      <c r="C72" t="s">
        <v>305</v>
      </c>
    </row>
    <row r="73" ht="12.75">
      <c r="A73" s="2" t="s">
        <v>264</v>
      </c>
    </row>
    <row r="74" spans="1:9" ht="12.75">
      <c r="A74" t="s">
        <v>265</v>
      </c>
      <c r="I74" t="s">
        <v>296</v>
      </c>
    </row>
    <row r="75" spans="1:9" ht="12.75">
      <c r="A75" t="s">
        <v>267</v>
      </c>
      <c r="I75" t="s">
        <v>62</v>
      </c>
    </row>
    <row r="76" spans="1:9" ht="12.75">
      <c r="A76" t="s">
        <v>268</v>
      </c>
      <c r="I76" t="s">
        <v>306</v>
      </c>
    </row>
    <row r="77" spans="1:9" ht="12.75">
      <c r="A77" t="s">
        <v>269</v>
      </c>
      <c r="I77" t="s">
        <v>306</v>
      </c>
    </row>
    <row r="78" spans="1:9" ht="12.75">
      <c r="A78" t="s">
        <v>270</v>
      </c>
      <c r="I78" t="s">
        <v>306</v>
      </c>
    </row>
    <row r="79" spans="1:9" ht="12.75">
      <c r="A79" t="s">
        <v>271</v>
      </c>
      <c r="I79" t="s">
        <v>222</v>
      </c>
    </row>
    <row r="80" ht="12.75">
      <c r="A80" s="2" t="s">
        <v>272</v>
      </c>
    </row>
    <row r="81" spans="1:9" ht="12.75">
      <c r="A81" t="s">
        <v>307</v>
      </c>
      <c r="I81" t="s">
        <v>308</v>
      </c>
    </row>
    <row r="82" spans="1:9" ht="12.75">
      <c r="A82" t="s">
        <v>273</v>
      </c>
      <c r="I82" t="s">
        <v>309</v>
      </c>
    </row>
    <row r="83" spans="1:9" ht="12.75">
      <c r="A83" t="s">
        <v>274</v>
      </c>
      <c r="I83" t="s">
        <v>310</v>
      </c>
    </row>
    <row r="84" spans="1:9" ht="12.75">
      <c r="A84" t="s">
        <v>311</v>
      </c>
      <c r="I84" t="s">
        <v>222</v>
      </c>
    </row>
    <row r="85" spans="1:9" ht="12.75">
      <c r="A85" t="s">
        <v>312</v>
      </c>
      <c r="I85" t="s">
        <v>222</v>
      </c>
    </row>
    <row r="86" ht="12.75">
      <c r="A86" s="2" t="s">
        <v>276</v>
      </c>
    </row>
    <row r="87" spans="1:9" ht="12.75">
      <c r="A87" t="s">
        <v>313</v>
      </c>
      <c r="I87" t="s">
        <v>314</v>
      </c>
    </row>
    <row r="88" spans="1:9" ht="12.75">
      <c r="A88" t="s">
        <v>315</v>
      </c>
      <c r="I88" t="s">
        <v>121</v>
      </c>
    </row>
    <row r="89" spans="1:9" ht="12.75">
      <c r="A89" t="s">
        <v>316</v>
      </c>
      <c r="I89" t="s">
        <v>126</v>
      </c>
    </row>
    <row r="90" spans="1:9" ht="12.75">
      <c r="A90" t="s">
        <v>317</v>
      </c>
      <c r="I90" t="s">
        <v>318</v>
      </c>
    </row>
    <row r="91" spans="1:9" ht="12.75">
      <c r="A91" t="s">
        <v>319</v>
      </c>
      <c r="I91" t="s">
        <v>320</v>
      </c>
    </row>
    <row r="92" spans="1:9" ht="12.75">
      <c r="A92" t="s">
        <v>321</v>
      </c>
      <c r="I92" t="s">
        <v>322</v>
      </c>
    </row>
    <row r="93" spans="1:9" ht="12.75">
      <c r="A93" t="s">
        <v>323</v>
      </c>
      <c r="I93" t="s">
        <v>324</v>
      </c>
    </row>
    <row r="94" ht="12.75">
      <c r="A94" s="2" t="s">
        <v>325</v>
      </c>
    </row>
    <row r="95" spans="1:9" ht="12.75">
      <c r="A95" t="s">
        <v>326</v>
      </c>
      <c r="I95" t="s">
        <v>296</v>
      </c>
    </row>
    <row r="96" spans="1:9" ht="12.75">
      <c r="A96" t="s">
        <v>327</v>
      </c>
      <c r="I96" t="s">
        <v>328</v>
      </c>
    </row>
    <row r="97" spans="1:9" ht="12.75">
      <c r="A97" t="s">
        <v>329</v>
      </c>
      <c r="I97" t="s">
        <v>330</v>
      </c>
    </row>
    <row r="98" spans="1:9" ht="12.75">
      <c r="A98" t="s">
        <v>331</v>
      </c>
      <c r="I98" t="s">
        <v>296</v>
      </c>
    </row>
    <row r="99" spans="1:9" ht="12.75">
      <c r="A99" t="s">
        <v>332</v>
      </c>
      <c r="I99" t="s">
        <v>296</v>
      </c>
    </row>
    <row r="100" spans="1:9" ht="12.75">
      <c r="A100" t="s">
        <v>333</v>
      </c>
      <c r="I100" t="s">
        <v>334</v>
      </c>
    </row>
    <row r="101" ht="12.75">
      <c r="A101" s="2" t="s">
        <v>285</v>
      </c>
    </row>
    <row r="102" spans="1:9" ht="12.75">
      <c r="A102" t="s">
        <v>335</v>
      </c>
      <c r="I102" t="s">
        <v>296</v>
      </c>
    </row>
    <row r="103" spans="1:9" ht="12.75">
      <c r="A103" t="s">
        <v>336</v>
      </c>
      <c r="I103" t="s">
        <v>337</v>
      </c>
    </row>
    <row r="104" spans="1:9" ht="12.75">
      <c r="A104" t="s">
        <v>338</v>
      </c>
      <c r="I104" t="s">
        <v>339</v>
      </c>
    </row>
    <row r="105" spans="1:9" ht="12.75">
      <c r="A105" t="s">
        <v>340</v>
      </c>
      <c r="I105" t="s">
        <v>341</v>
      </c>
    </row>
    <row r="106" ht="12.75">
      <c r="A106" s="2" t="s">
        <v>292</v>
      </c>
    </row>
    <row r="107" spans="1:9" ht="12.75">
      <c r="A107" t="s">
        <v>293</v>
      </c>
      <c r="I107" t="s">
        <v>266</v>
      </c>
    </row>
    <row r="108" spans="1:9" ht="12.75">
      <c r="A108" t="s">
        <v>294</v>
      </c>
      <c r="I108" t="s">
        <v>342</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4:J37"/>
  <sheetViews>
    <sheetView zoomScalePageLayoutView="0" workbookViewId="0" topLeftCell="A1">
      <selection activeCell="A1" sqref="A1"/>
    </sheetView>
  </sheetViews>
  <sheetFormatPr defaultColWidth="9.140625" defaultRowHeight="12.75"/>
  <sheetData>
    <row r="4" ht="18">
      <c r="A4" s="1" t="s">
        <v>343</v>
      </c>
    </row>
    <row r="8" spans="1:10" ht="12.75">
      <c r="A8" s="2" t="s">
        <v>344</v>
      </c>
      <c r="B8" s="2" t="s">
        <v>345</v>
      </c>
      <c r="D8" s="2" t="s">
        <v>346</v>
      </c>
      <c r="F8" s="2" t="s">
        <v>347</v>
      </c>
      <c r="H8" s="2" t="s">
        <v>348</v>
      </c>
      <c r="J8" s="2" t="s">
        <v>349</v>
      </c>
    </row>
    <row r="9" spans="2:9" ht="12.75">
      <c r="B9" t="s">
        <v>350</v>
      </c>
      <c r="C9" t="s">
        <v>351</v>
      </c>
      <c r="D9" t="s">
        <v>350</v>
      </c>
      <c r="E9" t="s">
        <v>351</v>
      </c>
      <c r="F9" t="s">
        <v>350</v>
      </c>
      <c r="G9" t="s">
        <v>351</v>
      </c>
      <c r="H9" t="s">
        <v>350</v>
      </c>
      <c r="I9" t="s">
        <v>351</v>
      </c>
    </row>
    <row r="10" spans="1:10" ht="12.75">
      <c r="A10" t="s">
        <v>352</v>
      </c>
      <c r="B10" s="4">
        <v>1</v>
      </c>
      <c r="C10" s="4">
        <v>0</v>
      </c>
      <c r="D10" s="4">
        <v>0</v>
      </c>
      <c r="E10" s="4">
        <v>0</v>
      </c>
      <c r="F10" s="4">
        <v>0</v>
      </c>
      <c r="G10" s="4">
        <v>0</v>
      </c>
      <c r="H10" s="4">
        <f aca="true" t="shared" si="0" ref="H10:H36">B10+D10+F10</f>
        <v>1</v>
      </c>
      <c r="I10" s="4">
        <f aca="true" t="shared" si="1" ref="I10:I36">C10+E10+G10</f>
        <v>0</v>
      </c>
      <c r="J10" s="6">
        <f aca="true" t="shared" si="2" ref="J10:J36">H10+I10</f>
        <v>1</v>
      </c>
    </row>
    <row r="11" spans="1:10" ht="12.75">
      <c r="A11" t="s">
        <v>353</v>
      </c>
      <c r="B11" s="4">
        <v>0</v>
      </c>
      <c r="C11" s="4">
        <v>1</v>
      </c>
      <c r="D11" s="4">
        <v>0</v>
      </c>
      <c r="E11" s="4">
        <v>0</v>
      </c>
      <c r="F11" s="4">
        <v>0</v>
      </c>
      <c r="G11" s="4">
        <v>0</v>
      </c>
      <c r="H11" s="4">
        <f t="shared" si="0"/>
        <v>0</v>
      </c>
      <c r="I11" s="4">
        <f t="shared" si="1"/>
        <v>1</v>
      </c>
      <c r="J11" s="6">
        <f t="shared" si="2"/>
        <v>1</v>
      </c>
    </row>
    <row r="12" spans="1:10" ht="12.75">
      <c r="A12" t="s">
        <v>354</v>
      </c>
      <c r="B12" s="4">
        <v>0</v>
      </c>
      <c r="C12" s="4">
        <v>1</v>
      </c>
      <c r="D12" s="4">
        <v>0</v>
      </c>
      <c r="E12" s="4">
        <v>0</v>
      </c>
      <c r="F12" s="4">
        <v>0</v>
      </c>
      <c r="G12" s="4">
        <v>0</v>
      </c>
      <c r="H12" s="4">
        <f t="shared" si="0"/>
        <v>0</v>
      </c>
      <c r="I12" s="4">
        <f t="shared" si="1"/>
        <v>1</v>
      </c>
      <c r="J12" s="6">
        <f t="shared" si="2"/>
        <v>1</v>
      </c>
    </row>
    <row r="13" spans="1:10" ht="12.75">
      <c r="A13" t="s">
        <v>355</v>
      </c>
      <c r="B13" s="4">
        <v>0</v>
      </c>
      <c r="C13" s="4">
        <v>1</v>
      </c>
      <c r="D13" s="4">
        <v>0</v>
      </c>
      <c r="E13" s="4">
        <v>0</v>
      </c>
      <c r="F13" s="4">
        <v>0</v>
      </c>
      <c r="G13" s="4">
        <v>0</v>
      </c>
      <c r="H13" s="4">
        <f t="shared" si="0"/>
        <v>0</v>
      </c>
      <c r="I13" s="4">
        <f t="shared" si="1"/>
        <v>1</v>
      </c>
      <c r="J13" s="6">
        <f t="shared" si="2"/>
        <v>1</v>
      </c>
    </row>
    <row r="14" spans="1:10" ht="12.75">
      <c r="A14" t="s">
        <v>356</v>
      </c>
      <c r="B14" s="4">
        <v>0</v>
      </c>
      <c r="C14" s="4">
        <v>2</v>
      </c>
      <c r="D14" s="4">
        <v>0</v>
      </c>
      <c r="E14" s="4">
        <v>0</v>
      </c>
      <c r="F14" s="4">
        <v>0</v>
      </c>
      <c r="G14" s="4">
        <v>0</v>
      </c>
      <c r="H14" s="4">
        <f t="shared" si="0"/>
        <v>0</v>
      </c>
      <c r="I14" s="4">
        <f t="shared" si="1"/>
        <v>2</v>
      </c>
      <c r="J14" s="6">
        <f t="shared" si="2"/>
        <v>2</v>
      </c>
    </row>
    <row r="15" spans="1:10" ht="12.75">
      <c r="A15" t="s">
        <v>357</v>
      </c>
      <c r="B15" s="4">
        <v>1</v>
      </c>
      <c r="C15" s="4">
        <v>1</v>
      </c>
      <c r="D15" s="4">
        <v>0</v>
      </c>
      <c r="E15" s="4">
        <v>0</v>
      </c>
      <c r="F15" s="4">
        <v>0</v>
      </c>
      <c r="G15" s="4">
        <v>0</v>
      </c>
      <c r="H15" s="4">
        <f t="shared" si="0"/>
        <v>1</v>
      </c>
      <c r="I15" s="4">
        <f t="shared" si="1"/>
        <v>1</v>
      </c>
      <c r="J15" s="6">
        <f t="shared" si="2"/>
        <v>2</v>
      </c>
    </row>
    <row r="16" spans="1:10" ht="12.75">
      <c r="A16" t="s">
        <v>358</v>
      </c>
      <c r="B16" s="4">
        <v>3</v>
      </c>
      <c r="C16" s="4">
        <v>0</v>
      </c>
      <c r="D16" s="4">
        <v>0</v>
      </c>
      <c r="E16" s="4">
        <v>0</v>
      </c>
      <c r="F16" s="4">
        <v>0</v>
      </c>
      <c r="G16" s="4">
        <v>0</v>
      </c>
      <c r="H16" s="4">
        <f t="shared" si="0"/>
        <v>3</v>
      </c>
      <c r="I16" s="4">
        <f t="shared" si="1"/>
        <v>0</v>
      </c>
      <c r="J16" s="6">
        <f t="shared" si="2"/>
        <v>3</v>
      </c>
    </row>
    <row r="17" spans="1:10" ht="12.75">
      <c r="A17" t="s">
        <v>359</v>
      </c>
      <c r="B17" s="4">
        <v>1</v>
      </c>
      <c r="C17" s="4">
        <v>0</v>
      </c>
      <c r="D17" s="4">
        <v>0</v>
      </c>
      <c r="E17" s="4">
        <v>0</v>
      </c>
      <c r="F17" s="4">
        <v>0</v>
      </c>
      <c r="G17" s="4">
        <v>0</v>
      </c>
      <c r="H17" s="4">
        <f t="shared" si="0"/>
        <v>1</v>
      </c>
      <c r="I17" s="4">
        <f t="shared" si="1"/>
        <v>0</v>
      </c>
      <c r="J17" s="6">
        <f t="shared" si="2"/>
        <v>1</v>
      </c>
    </row>
    <row r="18" spans="1:10" ht="12.75">
      <c r="A18" t="s">
        <v>360</v>
      </c>
      <c r="B18" s="4">
        <v>1</v>
      </c>
      <c r="C18" s="4">
        <v>0</v>
      </c>
      <c r="D18" s="4">
        <v>0</v>
      </c>
      <c r="E18" s="4">
        <v>0</v>
      </c>
      <c r="F18" s="4">
        <v>0</v>
      </c>
      <c r="G18" s="4">
        <v>0</v>
      </c>
      <c r="H18" s="4">
        <f t="shared" si="0"/>
        <v>1</v>
      </c>
      <c r="I18" s="4">
        <f t="shared" si="1"/>
        <v>0</v>
      </c>
      <c r="J18" s="6">
        <f t="shared" si="2"/>
        <v>1</v>
      </c>
    </row>
    <row r="19" spans="1:10" ht="12.75">
      <c r="A19" t="s">
        <v>361</v>
      </c>
      <c r="B19" s="4">
        <v>0</v>
      </c>
      <c r="C19" s="4">
        <v>2</v>
      </c>
      <c r="D19" s="4">
        <v>0</v>
      </c>
      <c r="E19" s="4">
        <v>0</v>
      </c>
      <c r="F19" s="4">
        <v>0</v>
      </c>
      <c r="G19" s="4">
        <v>0</v>
      </c>
      <c r="H19" s="4">
        <f t="shared" si="0"/>
        <v>0</v>
      </c>
      <c r="I19" s="4">
        <f t="shared" si="1"/>
        <v>2</v>
      </c>
      <c r="J19" s="6">
        <f t="shared" si="2"/>
        <v>2</v>
      </c>
    </row>
    <row r="20" spans="1:10" ht="12.75">
      <c r="A20" t="s">
        <v>362</v>
      </c>
      <c r="B20" s="4">
        <v>10</v>
      </c>
      <c r="C20" s="4">
        <v>6</v>
      </c>
      <c r="D20" s="4">
        <v>0</v>
      </c>
      <c r="E20" s="4">
        <v>0</v>
      </c>
      <c r="F20" s="4">
        <v>0</v>
      </c>
      <c r="G20" s="4">
        <v>1</v>
      </c>
      <c r="H20" s="4">
        <f t="shared" si="0"/>
        <v>10</v>
      </c>
      <c r="I20" s="4">
        <f t="shared" si="1"/>
        <v>7</v>
      </c>
      <c r="J20" s="6">
        <f t="shared" si="2"/>
        <v>17</v>
      </c>
    </row>
    <row r="21" spans="1:10" ht="12.75">
      <c r="A21" t="s">
        <v>363</v>
      </c>
      <c r="B21" s="4">
        <v>5</v>
      </c>
      <c r="C21" s="4">
        <v>2</v>
      </c>
      <c r="D21" s="4">
        <v>0</v>
      </c>
      <c r="E21" s="4">
        <v>0</v>
      </c>
      <c r="F21" s="4">
        <v>0</v>
      </c>
      <c r="G21" s="4">
        <v>0</v>
      </c>
      <c r="H21" s="4">
        <f t="shared" si="0"/>
        <v>5</v>
      </c>
      <c r="I21" s="4">
        <f t="shared" si="1"/>
        <v>2</v>
      </c>
      <c r="J21" s="6">
        <f t="shared" si="2"/>
        <v>7</v>
      </c>
    </row>
    <row r="22" spans="1:10" ht="12.75">
      <c r="A22" t="s">
        <v>364</v>
      </c>
      <c r="B22" s="4">
        <v>31</v>
      </c>
      <c r="C22" s="4">
        <v>13</v>
      </c>
      <c r="D22" s="4">
        <v>1</v>
      </c>
      <c r="E22" s="4">
        <v>1</v>
      </c>
      <c r="F22" s="4">
        <v>0</v>
      </c>
      <c r="G22" s="4">
        <v>0</v>
      </c>
      <c r="H22" s="4">
        <f t="shared" si="0"/>
        <v>32</v>
      </c>
      <c r="I22" s="4">
        <f t="shared" si="1"/>
        <v>14</v>
      </c>
      <c r="J22" s="6">
        <f t="shared" si="2"/>
        <v>46</v>
      </c>
    </row>
    <row r="23" spans="1:10" ht="12.75">
      <c r="A23" t="s">
        <v>365</v>
      </c>
      <c r="B23" s="4">
        <v>2</v>
      </c>
      <c r="C23" s="4">
        <v>0</v>
      </c>
      <c r="D23" s="4">
        <v>0</v>
      </c>
      <c r="E23" s="4">
        <v>0</v>
      </c>
      <c r="F23" s="4">
        <v>0</v>
      </c>
      <c r="G23" s="4">
        <v>0</v>
      </c>
      <c r="H23" s="4">
        <f t="shared" si="0"/>
        <v>2</v>
      </c>
      <c r="I23" s="4">
        <f t="shared" si="1"/>
        <v>0</v>
      </c>
      <c r="J23" s="6">
        <f t="shared" si="2"/>
        <v>2</v>
      </c>
    </row>
    <row r="24" spans="1:10" ht="12.75">
      <c r="A24" t="s">
        <v>366</v>
      </c>
      <c r="B24" s="4">
        <v>5</v>
      </c>
      <c r="C24" s="4">
        <v>3</v>
      </c>
      <c r="D24" s="4">
        <v>0</v>
      </c>
      <c r="E24" s="4">
        <v>0</v>
      </c>
      <c r="F24" s="4">
        <v>0</v>
      </c>
      <c r="G24" s="4">
        <v>0</v>
      </c>
      <c r="H24" s="4">
        <f t="shared" si="0"/>
        <v>5</v>
      </c>
      <c r="I24" s="4">
        <f t="shared" si="1"/>
        <v>3</v>
      </c>
      <c r="J24" s="6">
        <f t="shared" si="2"/>
        <v>8</v>
      </c>
    </row>
    <row r="25" spans="1:10" ht="12.75">
      <c r="A25" t="s">
        <v>367</v>
      </c>
      <c r="B25" s="4">
        <v>2</v>
      </c>
      <c r="C25" s="4">
        <v>0</v>
      </c>
      <c r="D25" s="4">
        <v>0</v>
      </c>
      <c r="E25" s="4">
        <v>0</v>
      </c>
      <c r="F25" s="4">
        <v>0</v>
      </c>
      <c r="G25" s="4">
        <v>0</v>
      </c>
      <c r="H25" s="4">
        <f t="shared" si="0"/>
        <v>2</v>
      </c>
      <c r="I25" s="4">
        <f t="shared" si="1"/>
        <v>0</v>
      </c>
      <c r="J25" s="6">
        <f t="shared" si="2"/>
        <v>2</v>
      </c>
    </row>
    <row r="26" spans="1:10" ht="12.75">
      <c r="A26" t="s">
        <v>368</v>
      </c>
      <c r="B26" s="4">
        <v>16</v>
      </c>
      <c r="C26" s="4">
        <v>3</v>
      </c>
      <c r="D26" s="4">
        <v>0</v>
      </c>
      <c r="E26" s="4">
        <v>0</v>
      </c>
      <c r="F26" s="4">
        <v>0</v>
      </c>
      <c r="G26" s="4">
        <v>0</v>
      </c>
      <c r="H26" s="4">
        <f t="shared" si="0"/>
        <v>16</v>
      </c>
      <c r="I26" s="4">
        <f t="shared" si="1"/>
        <v>3</v>
      </c>
      <c r="J26" s="6">
        <f t="shared" si="2"/>
        <v>19</v>
      </c>
    </row>
    <row r="27" spans="1:10" ht="12.75">
      <c r="A27" t="s">
        <v>369</v>
      </c>
      <c r="B27" s="4">
        <v>44</v>
      </c>
      <c r="C27" s="4">
        <v>35</v>
      </c>
      <c r="D27" s="4">
        <v>3</v>
      </c>
      <c r="E27" s="4">
        <v>0</v>
      </c>
      <c r="F27" s="4">
        <v>2</v>
      </c>
      <c r="G27" s="4">
        <v>15</v>
      </c>
      <c r="H27" s="4">
        <f t="shared" si="0"/>
        <v>49</v>
      </c>
      <c r="I27" s="4">
        <f t="shared" si="1"/>
        <v>50</v>
      </c>
      <c r="J27" s="6">
        <f t="shared" si="2"/>
        <v>99</v>
      </c>
    </row>
    <row r="28" spans="1:10" ht="12.75">
      <c r="A28" t="s">
        <v>370</v>
      </c>
      <c r="B28" s="4">
        <v>16</v>
      </c>
      <c r="C28" s="4">
        <v>7</v>
      </c>
      <c r="D28" s="4">
        <v>0</v>
      </c>
      <c r="E28" s="4">
        <v>0</v>
      </c>
      <c r="F28" s="4">
        <v>1</v>
      </c>
      <c r="G28" s="4">
        <v>0</v>
      </c>
      <c r="H28" s="4">
        <f t="shared" si="0"/>
        <v>17</v>
      </c>
      <c r="I28" s="4">
        <f t="shared" si="1"/>
        <v>7</v>
      </c>
      <c r="J28" s="6">
        <f t="shared" si="2"/>
        <v>24</v>
      </c>
    </row>
    <row r="29" spans="1:10" ht="12.75">
      <c r="A29" t="s">
        <v>371</v>
      </c>
      <c r="B29" s="4">
        <v>4</v>
      </c>
      <c r="C29" s="4">
        <v>1</v>
      </c>
      <c r="D29" s="4">
        <v>1</v>
      </c>
      <c r="E29" s="4">
        <v>0</v>
      </c>
      <c r="F29" s="4">
        <v>0</v>
      </c>
      <c r="G29" s="4">
        <v>0</v>
      </c>
      <c r="H29" s="4">
        <f t="shared" si="0"/>
        <v>5</v>
      </c>
      <c r="I29" s="4">
        <f t="shared" si="1"/>
        <v>1</v>
      </c>
      <c r="J29" s="6">
        <f t="shared" si="2"/>
        <v>6</v>
      </c>
    </row>
    <row r="30" spans="1:10" ht="12.75">
      <c r="A30" t="s">
        <v>372</v>
      </c>
      <c r="B30" s="4">
        <v>2</v>
      </c>
      <c r="C30" s="4">
        <v>1</v>
      </c>
      <c r="D30" s="4">
        <v>0</v>
      </c>
      <c r="E30" s="4">
        <v>0</v>
      </c>
      <c r="F30" s="4">
        <v>0</v>
      </c>
      <c r="G30" s="4">
        <v>1</v>
      </c>
      <c r="H30" s="4">
        <f t="shared" si="0"/>
        <v>2</v>
      </c>
      <c r="I30" s="4">
        <f t="shared" si="1"/>
        <v>2</v>
      </c>
      <c r="J30" s="6">
        <f t="shared" si="2"/>
        <v>4</v>
      </c>
    </row>
    <row r="31" spans="1:10" ht="12.75">
      <c r="A31" t="s">
        <v>373</v>
      </c>
      <c r="B31" s="4">
        <v>6</v>
      </c>
      <c r="C31" s="4">
        <v>1</v>
      </c>
      <c r="D31" s="4">
        <v>0</v>
      </c>
      <c r="E31" s="4">
        <v>0</v>
      </c>
      <c r="F31" s="4">
        <v>0</v>
      </c>
      <c r="G31" s="4">
        <v>0</v>
      </c>
      <c r="H31" s="4">
        <f t="shared" si="0"/>
        <v>6</v>
      </c>
      <c r="I31" s="4">
        <f t="shared" si="1"/>
        <v>1</v>
      </c>
      <c r="J31" s="6">
        <f t="shared" si="2"/>
        <v>7</v>
      </c>
    </row>
    <row r="32" spans="1:10" ht="12.75">
      <c r="A32" t="s">
        <v>374</v>
      </c>
      <c r="B32" s="4">
        <v>0</v>
      </c>
      <c r="C32" s="4">
        <v>5</v>
      </c>
      <c r="D32" s="4">
        <v>0</v>
      </c>
      <c r="E32" s="4">
        <v>0</v>
      </c>
      <c r="F32" s="4">
        <v>0</v>
      </c>
      <c r="G32" s="4">
        <v>0</v>
      </c>
      <c r="H32" s="4">
        <f t="shared" si="0"/>
        <v>0</v>
      </c>
      <c r="I32" s="4">
        <f t="shared" si="1"/>
        <v>5</v>
      </c>
      <c r="J32" s="6">
        <f t="shared" si="2"/>
        <v>5</v>
      </c>
    </row>
    <row r="33" spans="1:10" ht="12.75">
      <c r="A33" t="s">
        <v>375</v>
      </c>
      <c r="B33" s="4">
        <v>3</v>
      </c>
      <c r="C33" s="4">
        <v>3</v>
      </c>
      <c r="D33" s="4">
        <v>0</v>
      </c>
      <c r="E33" s="4">
        <v>0</v>
      </c>
      <c r="F33" s="4">
        <v>0</v>
      </c>
      <c r="G33" s="4">
        <v>1</v>
      </c>
      <c r="H33" s="4">
        <f t="shared" si="0"/>
        <v>3</v>
      </c>
      <c r="I33" s="4">
        <f t="shared" si="1"/>
        <v>4</v>
      </c>
      <c r="J33" s="6">
        <f t="shared" si="2"/>
        <v>7</v>
      </c>
    </row>
    <row r="34" spans="1:10" ht="12.75">
      <c r="A34" t="s">
        <v>376</v>
      </c>
      <c r="B34" s="4">
        <v>1</v>
      </c>
      <c r="C34" s="4">
        <v>19</v>
      </c>
      <c r="D34" s="4">
        <v>0</v>
      </c>
      <c r="E34" s="4">
        <v>0</v>
      </c>
      <c r="F34" s="4">
        <v>0</v>
      </c>
      <c r="G34" s="4">
        <v>6</v>
      </c>
      <c r="H34" s="4">
        <f t="shared" si="0"/>
        <v>1</v>
      </c>
      <c r="I34" s="4">
        <f t="shared" si="1"/>
        <v>25</v>
      </c>
      <c r="J34" s="6">
        <f t="shared" si="2"/>
        <v>26</v>
      </c>
    </row>
    <row r="35" spans="1:10" ht="12.75">
      <c r="A35" t="s">
        <v>377</v>
      </c>
      <c r="B35" s="4">
        <v>2</v>
      </c>
      <c r="C35" s="4">
        <v>0</v>
      </c>
      <c r="D35" s="4">
        <v>0</v>
      </c>
      <c r="E35" s="4">
        <v>0</v>
      </c>
      <c r="F35" s="4">
        <v>0</v>
      </c>
      <c r="G35" s="4">
        <v>0</v>
      </c>
      <c r="H35" s="4">
        <f t="shared" si="0"/>
        <v>2</v>
      </c>
      <c r="I35" s="4">
        <f t="shared" si="1"/>
        <v>0</v>
      </c>
      <c r="J35" s="6">
        <f t="shared" si="2"/>
        <v>2</v>
      </c>
    </row>
    <row r="36" spans="1:10" ht="12.75">
      <c r="A36" t="s">
        <v>378</v>
      </c>
      <c r="B36" s="4">
        <v>3</v>
      </c>
      <c r="C36" s="4">
        <v>8</v>
      </c>
      <c r="D36" s="4">
        <v>0</v>
      </c>
      <c r="E36" s="4">
        <v>0</v>
      </c>
      <c r="F36" s="4">
        <v>0</v>
      </c>
      <c r="G36" s="4">
        <v>0</v>
      </c>
      <c r="H36" s="4">
        <f t="shared" si="0"/>
        <v>3</v>
      </c>
      <c r="I36" s="4">
        <f t="shared" si="1"/>
        <v>8</v>
      </c>
      <c r="J36" s="6">
        <f t="shared" si="2"/>
        <v>11</v>
      </c>
    </row>
    <row r="37" spans="1:10" ht="12.75">
      <c r="A37" s="2" t="s">
        <v>349</v>
      </c>
      <c r="B37" s="6">
        <f aca="true" t="shared" si="3" ref="B37:J37">SUM(B10:B36)</f>
        <v>159</v>
      </c>
      <c r="C37" s="6">
        <f t="shared" si="3"/>
        <v>115</v>
      </c>
      <c r="D37" s="6">
        <f t="shared" si="3"/>
        <v>5</v>
      </c>
      <c r="E37" s="6">
        <f t="shared" si="3"/>
        <v>1</v>
      </c>
      <c r="F37" s="6">
        <f t="shared" si="3"/>
        <v>3</v>
      </c>
      <c r="G37" s="6">
        <f t="shared" si="3"/>
        <v>24</v>
      </c>
      <c r="H37" s="6">
        <f t="shared" si="3"/>
        <v>167</v>
      </c>
      <c r="I37" s="6">
        <f t="shared" si="3"/>
        <v>140</v>
      </c>
      <c r="J37" s="6">
        <f t="shared" si="3"/>
        <v>307</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Komel Andrea</dc:creator>
  <cp:keywords/>
  <dc:description/>
  <cp:lastModifiedBy>Komel Andrea</cp:lastModifiedBy>
  <dcterms:created xsi:type="dcterms:W3CDTF">2022-12-23T10:18:57Z</dcterms:created>
  <dcterms:modified xsi:type="dcterms:W3CDTF">2022-12-23T10:18:57Z</dcterms:modified>
  <cp:category/>
  <cp:version/>
  <cp:contentType/>
  <cp:contentStatus/>
</cp:coreProperties>
</file>